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16-2018 ПРОЕКТ бюджета КМР\13-11-2015 Материалы проект бюджета для депутатов\Прогноз СЭР 2016-2018\"/>
    </mc:Choice>
  </mc:AlternateContent>
  <bookViews>
    <workbookView xWindow="480" yWindow="72" windowWidth="27792" windowHeight="12072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211" i="1" l="1"/>
  <c r="F211" i="1"/>
  <c r="G211" i="1"/>
  <c r="H211" i="1"/>
  <c r="H210" i="1"/>
  <c r="G210" i="1"/>
  <c r="F210" i="1"/>
  <c r="E210" i="1"/>
  <c r="F200" i="1"/>
  <c r="G200" i="1"/>
  <c r="H200" i="1"/>
  <c r="E200" i="1"/>
  <c r="E90" i="1" l="1"/>
  <c r="F90" i="1" s="1"/>
  <c r="G90" i="1" s="1"/>
  <c r="H90" i="1" s="1"/>
  <c r="H231" i="1" l="1"/>
  <c r="G231" i="1"/>
  <c r="F231" i="1"/>
  <c r="E231" i="1"/>
  <c r="D231" i="1"/>
  <c r="E153" i="1"/>
  <c r="F153" i="1" s="1"/>
  <c r="G153" i="1" s="1"/>
  <c r="H153" i="1" s="1"/>
  <c r="H145" i="1"/>
  <c r="G145" i="1"/>
  <c r="F145" i="1"/>
  <c r="E145" i="1"/>
  <c r="D145" i="1"/>
  <c r="D151" i="1" s="1"/>
  <c r="D142" i="1"/>
  <c r="D138" i="1"/>
  <c r="E129" i="1"/>
  <c r="E142" i="1" s="1"/>
  <c r="F126" i="1"/>
  <c r="E125" i="1"/>
  <c r="E122" i="1"/>
  <c r="F122" i="1" s="1"/>
  <c r="G122" i="1" s="1"/>
  <c r="H122" i="1" s="1"/>
  <c r="H120" i="1"/>
  <c r="G120" i="1"/>
  <c r="F120" i="1"/>
  <c r="E120" i="1"/>
  <c r="D104" i="1"/>
  <c r="D99" i="1"/>
  <c r="D97" i="1"/>
  <c r="E94" i="1"/>
  <c r="E97" i="1" s="1"/>
  <c r="E99" i="1" s="1"/>
  <c r="D95" i="1"/>
  <c r="E86" i="1"/>
  <c r="F86" i="1" s="1"/>
  <c r="G86" i="1" s="1"/>
  <c r="H86" i="1" s="1"/>
  <c r="E83" i="1"/>
  <c r="F83" i="1" s="1"/>
  <c r="G83" i="1" s="1"/>
  <c r="H83" i="1" s="1"/>
  <c r="F80" i="1"/>
  <c r="G80" i="1" s="1"/>
  <c r="H80" i="1" s="1"/>
  <c r="E80" i="1"/>
  <c r="E77" i="1"/>
  <c r="F77" i="1" s="1"/>
  <c r="G77" i="1" s="1"/>
  <c r="H77" i="1" s="1"/>
  <c r="E74" i="1"/>
  <c r="F74" i="1" s="1"/>
  <c r="G74" i="1" s="1"/>
  <c r="H74" i="1" s="1"/>
  <c r="E71" i="1"/>
  <c r="F71" i="1" s="1"/>
  <c r="G71" i="1" s="1"/>
  <c r="H71" i="1" s="1"/>
  <c r="E68" i="1"/>
  <c r="F68" i="1" s="1"/>
  <c r="G68" i="1" s="1"/>
  <c r="H68" i="1" s="1"/>
  <c r="E65" i="1"/>
  <c r="F65" i="1" s="1"/>
  <c r="G65" i="1" s="1"/>
  <c r="H65" i="1" s="1"/>
  <c r="E62" i="1"/>
  <c r="F62" i="1" s="1"/>
  <c r="G62" i="1" s="1"/>
  <c r="H62" i="1" s="1"/>
  <c r="E59" i="1"/>
  <c r="F59" i="1" s="1"/>
  <c r="G59" i="1" s="1"/>
  <c r="H59" i="1" s="1"/>
  <c r="E56" i="1"/>
  <c r="F56" i="1" s="1"/>
  <c r="G56" i="1" s="1"/>
  <c r="H56" i="1" s="1"/>
  <c r="E44" i="1"/>
  <c r="D39" i="1"/>
  <c r="E36" i="1"/>
  <c r="H25" i="1"/>
  <c r="G25" i="1"/>
  <c r="G22" i="1" s="1"/>
  <c r="F25" i="1"/>
  <c r="E25" i="1"/>
  <c r="E22" i="1" s="1"/>
  <c r="D25" i="1"/>
  <c r="D22" i="1" s="1"/>
  <c r="D29" i="1" s="1"/>
  <c r="H22" i="1"/>
  <c r="F22" i="1"/>
  <c r="D20" i="1"/>
  <c r="D18" i="1"/>
  <c r="D17" i="1"/>
  <c r="E6" i="1"/>
  <c r="F6" i="1" s="1"/>
  <c r="E10" i="1" l="1"/>
  <c r="F10" i="1" s="1"/>
  <c r="F12" i="1" s="1"/>
  <c r="F36" i="1"/>
  <c r="D19" i="1"/>
  <c r="E40" i="1"/>
  <c r="F40" i="1" s="1"/>
  <c r="G40" i="1" s="1"/>
  <c r="H40" i="1" s="1"/>
  <c r="D33" i="1"/>
  <c r="E98" i="1"/>
  <c r="E39" i="1"/>
  <c r="E33" i="1" s="1"/>
  <c r="E34" i="1" s="1"/>
  <c r="F129" i="1"/>
  <c r="F151" i="1" s="1"/>
  <c r="F143" i="1" s="1"/>
  <c r="E138" i="1"/>
  <c r="F44" i="1"/>
  <c r="F125" i="1"/>
  <c r="G125" i="1" s="1"/>
  <c r="H125" i="1" s="1"/>
  <c r="E8" i="1"/>
  <c r="E151" i="1"/>
  <c r="E143" i="1" s="1"/>
  <c r="F11" i="1"/>
  <c r="G36" i="1"/>
  <c r="F8" i="1"/>
  <c r="F7" i="1"/>
  <c r="G6" i="1"/>
  <c r="E107" i="1"/>
  <c r="E7" i="1"/>
  <c r="F94" i="1"/>
  <c r="E104" i="1"/>
  <c r="D107" i="1"/>
  <c r="D143" i="1"/>
  <c r="F138" i="1" l="1"/>
  <c r="G129" i="1"/>
  <c r="E11" i="1"/>
  <c r="F142" i="1"/>
  <c r="E12" i="1"/>
  <c r="E13" i="1" s="1"/>
  <c r="F33" i="1"/>
  <c r="G44" i="1"/>
  <c r="F39" i="1"/>
  <c r="E17" i="1"/>
  <c r="E20" i="1"/>
  <c r="E18" i="1"/>
  <c r="F104" i="1"/>
  <c r="G94" i="1"/>
  <c r="G142" i="1"/>
  <c r="G151" i="1"/>
  <c r="G143" i="1" s="1"/>
  <c r="G138" i="1"/>
  <c r="H129" i="1"/>
  <c r="F20" i="1"/>
  <c r="F18" i="1"/>
  <c r="F17" i="1"/>
  <c r="F29" i="1"/>
  <c r="F97" i="1"/>
  <c r="F99" i="1" s="1"/>
  <c r="F98" i="1" s="1"/>
  <c r="H36" i="1"/>
  <c r="H6" i="1"/>
  <c r="G8" i="1"/>
  <c r="G7" i="1"/>
  <c r="G10" i="1"/>
  <c r="G12" i="1" s="1"/>
  <c r="G13" i="1" s="1"/>
  <c r="E29" i="1"/>
  <c r="H33" i="1" l="1"/>
  <c r="F13" i="1"/>
  <c r="F34" i="1"/>
  <c r="E19" i="1"/>
  <c r="F19" i="1"/>
  <c r="G39" i="1"/>
  <c r="H44" i="1"/>
  <c r="H39" i="1" s="1"/>
  <c r="G18" i="1"/>
  <c r="G17" i="1"/>
  <c r="G20" i="1"/>
  <c r="G29" i="1"/>
  <c r="H10" i="1"/>
  <c r="H11" i="1" s="1"/>
  <c r="G11" i="1"/>
  <c r="F107" i="1"/>
  <c r="H8" i="1"/>
  <c r="H7" i="1"/>
  <c r="H151" i="1"/>
  <c r="H143" i="1" s="1"/>
  <c r="H138" i="1"/>
  <c r="H142" i="1"/>
  <c r="G104" i="1"/>
  <c r="H94" i="1"/>
  <c r="H104" i="1" s="1"/>
  <c r="H34" i="1" l="1"/>
  <c r="G33" i="1"/>
  <c r="G34" i="1" s="1"/>
  <c r="H12" i="1"/>
  <c r="H13" i="1" s="1"/>
  <c r="G19" i="1"/>
  <c r="H18" i="1"/>
  <c r="H20" i="1"/>
  <c r="H17" i="1"/>
  <c r="H29" i="1"/>
  <c r="H19" i="1" l="1"/>
  <c r="H97" i="1"/>
  <c r="G97" i="1"/>
  <c r="G107" i="1" s="1"/>
  <c r="H99" i="1" l="1"/>
  <c r="H98" i="1" s="1"/>
  <c r="H107" i="1"/>
  <c r="G99" i="1"/>
  <c r="G98" i="1" s="1"/>
</calcChain>
</file>

<file path=xl/sharedStrings.xml><?xml version="1.0" encoding="utf-8"?>
<sst xmlns="http://schemas.openxmlformats.org/spreadsheetml/2006/main" count="603" uniqueCount="329">
  <si>
    <t>№ п/п</t>
  </si>
  <si>
    <t>Наименование, раздела, показателя</t>
  </si>
  <si>
    <t>Единица измерения</t>
  </si>
  <si>
    <t>Отчет</t>
  </si>
  <si>
    <t xml:space="preserve">Оценка </t>
  </si>
  <si>
    <t>Прогноз</t>
  </si>
  <si>
    <t xml:space="preserve">2014 год </t>
  </si>
  <si>
    <t xml:space="preserve">2015 год </t>
  </si>
  <si>
    <t>2016 год</t>
  </si>
  <si>
    <t>2017 год</t>
  </si>
  <si>
    <t>2018 год</t>
  </si>
  <si>
    <t>I</t>
  </si>
  <si>
    <t>Демографические показатели</t>
  </si>
  <si>
    <t>Численность постоянного населения  (на конец года) — всего</t>
  </si>
  <si>
    <t>Тыс. чел.</t>
  </si>
  <si>
    <t xml:space="preserve">Изменение к предыдущему году </t>
  </si>
  <si>
    <t>%</t>
  </si>
  <si>
    <t>В том числе:</t>
  </si>
  <si>
    <t>1.1</t>
  </si>
  <si>
    <t>Городского</t>
  </si>
  <si>
    <t>1.2</t>
  </si>
  <si>
    <t>Сельского</t>
  </si>
  <si>
    <t>Изменение к предыдущему году</t>
  </si>
  <si>
    <t>Число родившихся, всего</t>
  </si>
  <si>
    <t>Человек</t>
  </si>
  <si>
    <t>Число умерших, всего</t>
  </si>
  <si>
    <t>Миграционный прирост (убыль)</t>
  </si>
  <si>
    <t>Общий коэффициент рождаемости</t>
  </si>
  <si>
    <t>Чел. на 1 тыс. чел. населения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</si>
  <si>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</si>
  <si>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</si>
  <si>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</si>
  <si>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</si>
  <si>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Денежные доходы населения (определены расчетным путем)</t>
  </si>
  <si>
    <t>Доходы населения муниципального образования, всего</t>
  </si>
  <si>
    <t>Млн. руб.</t>
  </si>
  <si>
    <t>в том числе:</t>
  </si>
  <si>
    <t>Доходы от предпринимательской деятельности</t>
  </si>
  <si>
    <t>Оплата труда</t>
  </si>
  <si>
    <t>1.3</t>
  </si>
  <si>
    <t>Другие доходы</t>
  </si>
  <si>
    <t>1.4</t>
  </si>
  <si>
    <t>Доходы от собственности</t>
  </si>
  <si>
    <t>1.5</t>
  </si>
  <si>
    <t>Социальные выплаты (пенсии, пособия и социальная помощь, стипендии)</t>
  </si>
  <si>
    <t>Среднедушевые денежные доходы  (в месяц)</t>
  </si>
  <si>
    <t>руб./чел</t>
  </si>
  <si>
    <t>Численность населения с денежными доходами ниже прожиточного минимума в % к численности населения муниципального образования</t>
  </si>
  <si>
    <t>III</t>
  </si>
  <si>
    <t>Промышленное производство</t>
  </si>
  <si>
    <t>Объем отгруженных товаров собственного производства, выполненных работ и услуг собственными силами</t>
  </si>
  <si>
    <t>Млн руб. в ценах соотв. лет</t>
  </si>
  <si>
    <t>Индекс промышленного производства</t>
  </si>
  <si>
    <t>% к предыдущему году в сопоставимых ценах</t>
  </si>
  <si>
    <t>% к предыдущему году</t>
  </si>
  <si>
    <t>Объем отгруженных товаров собственного производства, выполненных работ и услуг собственными силами по разделу «Добыча полезных ископаемых»</t>
  </si>
  <si>
    <t>Тыс. руб. в ценах соотв. лет</t>
  </si>
  <si>
    <t>Индекс-дефлятор</t>
  </si>
  <si>
    <t>Объем отгруженных товаров собственного производства, выполненных работ и услуг собственными силами по разделу «Обрабатывающие производства»</t>
  </si>
  <si>
    <t xml:space="preserve">Индекс производства </t>
  </si>
  <si>
    <t>3.1</t>
  </si>
  <si>
    <t>Производство пищевых продуктов, включая напитки, и табака</t>
  </si>
  <si>
    <t>3.2</t>
  </si>
  <si>
    <t>Текстильное и швейное производство</t>
  </si>
  <si>
    <t>3.3</t>
  </si>
  <si>
    <t>Производство кожи, изделий из кожи и производство обуви</t>
  </si>
  <si>
    <t>3.4</t>
  </si>
  <si>
    <t>3.5</t>
  </si>
  <si>
    <t>Обработка древесины и производство изделий из дерева</t>
  </si>
  <si>
    <t>3.6</t>
  </si>
  <si>
    <t>Целлюлозно-бумажное производство, издательская и полиграфическая деятельность</t>
  </si>
  <si>
    <t>3.7</t>
  </si>
  <si>
    <t>Производство кокса, нефтепродуктов</t>
  </si>
  <si>
    <t>3.8</t>
  </si>
  <si>
    <t>Химическое производство</t>
  </si>
  <si>
    <t>3.9</t>
  </si>
  <si>
    <t>Производство резиновых и пластмассовых изделий</t>
  </si>
  <si>
    <t>3.10</t>
  </si>
  <si>
    <t>Производство прочих неметаллических минеральных продуктов</t>
  </si>
  <si>
    <t>3.11</t>
  </si>
  <si>
    <t>Металлургическое производство и производство готовых металлических изделий</t>
  </si>
  <si>
    <t>3.12</t>
  </si>
  <si>
    <t>Производство машин и оборудования (без производства оружия и боеприпасов)</t>
  </si>
  <si>
    <t>3.13</t>
  </si>
  <si>
    <t>Производство электрооборудования, электронного и оптического оборудования</t>
  </si>
  <si>
    <t>3.14</t>
  </si>
  <si>
    <t>Производство транспортных средств и оборудования</t>
  </si>
  <si>
    <t>3.15</t>
  </si>
  <si>
    <t>Прочие производства</t>
  </si>
  <si>
    <t>Объем отгруженных товаров собственного производства, выполненных работ и услуг собственными силами по разделу «Производство и распределение электроэнергии, газа и воды»</t>
  </si>
  <si>
    <t>IV</t>
  </si>
  <si>
    <t>Сельское хозяйство</t>
  </si>
  <si>
    <t>Объем продукции сельского хозяйства в хозяйствах всех категорий</t>
  </si>
  <si>
    <t>Растениеводство</t>
  </si>
  <si>
    <t>Животноводство</t>
  </si>
  <si>
    <t>Производство продукции растениеводства по категориям хозяйств:</t>
  </si>
  <si>
    <t>2.1</t>
  </si>
  <si>
    <t xml:space="preserve">    В сельскохозяйственных организациях</t>
  </si>
  <si>
    <t>Индекс производства</t>
  </si>
  <si>
    <t>2.2</t>
  </si>
  <si>
    <t xml:space="preserve">    В хозяйствах населения</t>
  </si>
  <si>
    <t>Производство продукции животноводства по категориям хозяйств:</t>
  </si>
  <si>
    <t xml:space="preserve">   В сельскохозяйственных организациях</t>
  </si>
  <si>
    <t>V</t>
  </si>
  <si>
    <t>Производство важнейших видов продукции в натуральном выражении</t>
  </si>
  <si>
    <t xml:space="preserve">Валовой сбор зерна (в весе после доработки) </t>
  </si>
  <si>
    <t>Тыс. тонн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</si>
  <si>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</si>
  <si>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</si>
  <si>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</si>
  <si>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</si>
  <si>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</si>
  <si>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 штук</t>
  </si>
  <si>
    <t>…</t>
  </si>
  <si>
    <t>VI</t>
  </si>
  <si>
    <t>Потребительский рынок</t>
  </si>
  <si>
    <t>Оборот розничной торговли</t>
  </si>
  <si>
    <t xml:space="preserve">Оборот розничной торговли к предыдущему году </t>
  </si>
  <si>
    <t>% в сопоставимых ценах</t>
  </si>
  <si>
    <t>Оборот общественного питания</t>
  </si>
  <si>
    <t>Оборот общественного питания к предыдущему году</t>
  </si>
  <si>
    <t>Объем платных услуг населению</t>
  </si>
  <si>
    <t>Объем платных услуг населению к предыдущему году</t>
  </si>
  <si>
    <t>VII</t>
  </si>
  <si>
    <t>Инвестиции (по крупным и средним организациям)</t>
  </si>
  <si>
    <t>Объем инвестиций  в основной капитал  за счет всех источников финансирования — всего,</t>
  </si>
  <si>
    <t>Индекс физического объема инвестиций в основной капитал</t>
  </si>
  <si>
    <t xml:space="preserve"> В том числе по основным видам экономической деятельности:</t>
  </si>
  <si>
    <t>Сельское хозяйство, охота и лесное хозяйство</t>
  </si>
  <si>
    <t>Добыча полезных ископаемых</t>
  </si>
  <si>
    <t>Обрабатывающие производства</t>
  </si>
  <si>
    <t xml:space="preserve"> Производство и распределение электроэнергии, газа и воды</t>
  </si>
  <si>
    <t>Строительство</t>
  </si>
  <si>
    <t xml:space="preserve">Другие виды экономической деятельности </t>
  </si>
  <si>
    <t xml:space="preserve">Инвестиции в основной капитал по источникам финансирования: </t>
  </si>
  <si>
    <t xml:space="preserve">  Собственные средства предприятий</t>
  </si>
  <si>
    <t>Привлеченные средства</t>
  </si>
  <si>
    <t>Из них:</t>
  </si>
  <si>
    <t>2.2.1</t>
  </si>
  <si>
    <t>Кредиты банков</t>
  </si>
  <si>
    <t>2.2.2</t>
  </si>
  <si>
    <t>Бюджетные средства</t>
  </si>
  <si>
    <t>2.2.2.1</t>
  </si>
  <si>
    <t>Из федерального бюджета</t>
  </si>
  <si>
    <t>2.2.2.2</t>
  </si>
  <si>
    <t>Из областного бюджета</t>
  </si>
  <si>
    <t>2.2.2.3</t>
  </si>
  <si>
    <t>Из бюджета муниципального образования</t>
  </si>
  <si>
    <t>2.2.2.4</t>
  </si>
  <si>
    <t>Из средств внебюджетных фондов</t>
  </si>
  <si>
    <t>2.2.3</t>
  </si>
  <si>
    <t>Прочие</t>
  </si>
  <si>
    <t>VIII</t>
  </si>
  <si>
    <t>Объем работ, выполненных по виду деятельности «строительство»</t>
  </si>
  <si>
    <t>Ввод в эксплуатацию жилых домов за счет всех источников финансирования,  всего</t>
  </si>
  <si>
    <t xml:space="preserve">тыс. кв. метров общей площади </t>
  </si>
  <si>
    <t>В том числе за счет средств:</t>
  </si>
  <si>
    <t>Кв. метров общей площади</t>
  </si>
  <si>
    <t>федерального бюджета</t>
  </si>
  <si>
    <t>Областного бюджета</t>
  </si>
  <si>
    <t>2.3</t>
  </si>
  <si>
    <t>Местного бюджета</t>
  </si>
  <si>
    <t>2.4</t>
  </si>
  <si>
    <t>Из общего итога индивидуальные жилые дома, построенные населением за свой счет и с помощью кредитов</t>
  </si>
  <si>
    <t xml:space="preserve">Общая площадь жилых помещений, приходящаяся на 1 жителя     </t>
  </si>
  <si>
    <t>Кв. метров общей площади на 1 чел.</t>
  </si>
  <si>
    <t>IX</t>
  </si>
  <si>
    <t>Транспорт</t>
  </si>
  <si>
    <t>Объем услуг организаций транспорта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</si>
  <si>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значения),</t>
  </si>
  <si>
    <t>км</t>
  </si>
  <si>
    <t>в том числе</t>
  </si>
  <si>
    <t>федерального значения</t>
  </si>
  <si>
    <t>2.2.</t>
  </si>
  <si>
    <t>регионального значения</t>
  </si>
  <si>
    <t>2.3.</t>
  </si>
  <si>
    <t>местного значения</t>
  </si>
  <si>
    <t>Плотность железнодорожных путей общего пользования</t>
  </si>
  <si>
    <t>На конец года; км путей на 10000 кв. км территории</t>
  </si>
  <si>
    <t>Плотность автомобильных дорог общего пользования с твердым покрытием</t>
  </si>
  <si>
    <t>На конец года; км дорог на 10000 кв. км территории</t>
  </si>
  <si>
    <t>Удельный вес автомобильных дорог с твердым покрытием в общей протяженности автомобильных дорог общего пользования</t>
  </si>
  <si>
    <t>На конец года; %</t>
  </si>
  <si>
    <t>X</t>
  </si>
  <si>
    <t>Финансы</t>
  </si>
  <si>
    <t>Доходы бюджета муниципального образования, всего</t>
  </si>
  <si>
    <t>Собственные (налоговые и неналоговые)</t>
  </si>
  <si>
    <t xml:space="preserve">из них </t>
  </si>
  <si>
    <t>1.1.2</t>
  </si>
  <si>
    <t>Налог на доходы физических лиц</t>
  </si>
  <si>
    <t>1.1.3</t>
  </si>
  <si>
    <t>Налоги на совокупный доход</t>
  </si>
  <si>
    <t>1.1.3.1</t>
  </si>
  <si>
    <t>единый налог, взимаемый в связи с применением упрощенной системы налогообложения</t>
  </si>
  <si>
    <t>1.1.3.2</t>
  </si>
  <si>
    <t>единый налог на вмененный доход для отдельных видов деятельности</t>
  </si>
  <si>
    <t>1.1.3.3</t>
  </si>
  <si>
    <t>единый сельскохозяйственный налог</t>
  </si>
  <si>
    <t>1.1.4</t>
  </si>
  <si>
    <t>налог на имущество,</t>
  </si>
  <si>
    <t>1.1.4.1</t>
  </si>
  <si>
    <t>налоги на имущество физ.лиц</t>
  </si>
  <si>
    <t>1.1.4.2</t>
  </si>
  <si>
    <t>земельный налог</t>
  </si>
  <si>
    <t>1.1.5</t>
  </si>
  <si>
    <t>Задолженность и перерасчеты по отмененным налогам, сборам и иным обязательным платежам</t>
  </si>
  <si>
    <t>1.1.6</t>
  </si>
  <si>
    <t>Доходы от использования имущества, находящегося в государственной и муниципальной собственности</t>
  </si>
  <si>
    <t>1.1.7</t>
  </si>
  <si>
    <t>Доходы от оказания платных услуг и компенсации затрат государства</t>
  </si>
  <si>
    <t>1.1.8</t>
  </si>
  <si>
    <t>Доходы от продажи материальных и нематериальных активов</t>
  </si>
  <si>
    <t>1.1.9</t>
  </si>
  <si>
    <t>Прочие неналоговые доходы</t>
  </si>
  <si>
    <t>Безвозмездные поступления, всего</t>
  </si>
  <si>
    <t>1.2.1</t>
  </si>
  <si>
    <t>Дотации бюджетам муниципальных образований</t>
  </si>
  <si>
    <t>1.2.2</t>
  </si>
  <si>
    <t>Субсидии бюджетам муниципальных образований (межбюджетные субсидии)</t>
  </si>
  <si>
    <t>1.2.3</t>
  </si>
  <si>
    <t>Субвенции бюджетам муниципальных образований</t>
  </si>
  <si>
    <t>1.2.4</t>
  </si>
  <si>
    <t>Иные межбюджетные трансферты</t>
  </si>
  <si>
    <t>Расходы бюджета муниципального образования, всего</t>
  </si>
  <si>
    <t>Общегосударственные расходы</t>
  </si>
  <si>
    <t>Расходы на национальную оборону</t>
  </si>
  <si>
    <t>Расходы на национальную безопасность и правоохранительную деятельность</t>
  </si>
  <si>
    <t>Расходы на национальную экономику</t>
  </si>
  <si>
    <t>2.5</t>
  </si>
  <si>
    <t>Расходы на ЖКХ</t>
  </si>
  <si>
    <t>2.6</t>
  </si>
  <si>
    <t>Образование</t>
  </si>
  <si>
    <t>2.7</t>
  </si>
  <si>
    <t>Культура и кинематография</t>
  </si>
  <si>
    <t>2.8</t>
  </si>
  <si>
    <t xml:space="preserve">Социальная политика </t>
  </si>
  <si>
    <t>2.9</t>
  </si>
  <si>
    <t>Физическая культура и спорт</t>
  </si>
  <si>
    <t>2.10</t>
  </si>
  <si>
    <t>Прочие расходы</t>
  </si>
  <si>
    <t>Превышение доходов над расходами (+), или расходов над доходами (-)</t>
  </si>
  <si>
    <t>Прибыль прибыльных организаций</t>
  </si>
  <si>
    <t>ХI</t>
  </si>
  <si>
    <t>Рынок труда и занятость населения</t>
  </si>
  <si>
    <t>Численность занятых в экономике (среднегодовая)</t>
  </si>
  <si>
    <t>Среднесписочная численность работников (по крупным и средним организациям),</t>
  </si>
  <si>
    <t>в том числе по видам экономической деятельности: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</si>
  <si>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</si>
  <si>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</si>
  <si>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</si>
  <si>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</si>
  <si>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торговля, ремонт автотранспортных средств, мотоциклов, бытовых изделий и предметов личного пользования</t>
  </si>
  <si>
    <t>транспорт и связь</t>
  </si>
  <si>
    <t>операции с недвижимом имуществом, аренда и предоставление услу</t>
  </si>
  <si>
    <t>Уровень зарегистрированной безработицы (на конец года)</t>
  </si>
  <si>
    <t>Численность ищущих работу, зарегистрированных в органах государственной службы занятости (на конец года)</t>
  </si>
  <si>
    <t>Численность безработных, зарегистрированных в органах государственной службы занятости (на конец года)</t>
  </si>
  <si>
    <t>Количество вакансий, заявленных предприятиями, в  центры занятости населения  (на конец года)</t>
  </si>
  <si>
    <t>Единиц</t>
  </si>
  <si>
    <t>Создание новых  рабочих мест,   всего</t>
  </si>
  <si>
    <t>7.1</t>
  </si>
  <si>
    <t>на действующих  предприятиях</t>
  </si>
  <si>
    <t>7.2</t>
  </si>
  <si>
    <t>на  вновь вводимых  предприятиях</t>
  </si>
  <si>
    <t>Фонд начисленной заработной платы работников (по крупным и средним предприятиям)</t>
  </si>
  <si>
    <t>Млн руб.</t>
  </si>
  <si>
    <t>Выплаты социального характера</t>
  </si>
  <si>
    <t>Среднемесячная номинальная начисленная заработная плата на 1 работника</t>
  </si>
  <si>
    <t>Рублей</t>
  </si>
  <si>
    <t>ХII</t>
  </si>
  <si>
    <t>Развитие социальной сферы</t>
  </si>
  <si>
    <t>Ввод в действие объектов социально-культурной сферы за счет всех источников финансирования:</t>
  </si>
  <si>
    <t>дошкольные учреждения</t>
  </si>
  <si>
    <t>Ед./мест</t>
  </si>
  <si>
    <t>0/240</t>
  </si>
  <si>
    <t>1/305</t>
  </si>
  <si>
    <t>2/375</t>
  </si>
  <si>
    <t>общеобразовательные школы</t>
  </si>
  <si>
    <t>1/600</t>
  </si>
  <si>
    <t>0/265</t>
  </si>
  <si>
    <t>больницы</t>
  </si>
  <si>
    <t>амбулаторно-поликлинические учреждения</t>
  </si>
  <si>
    <t>Ед./пос.            в смену</t>
  </si>
  <si>
    <t>1/150</t>
  </si>
  <si>
    <t>спортивные сооружения</t>
  </si>
  <si>
    <t>1.6</t>
  </si>
  <si>
    <t>другие объекты (указать какие)</t>
  </si>
  <si>
    <t>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</si>
  <si>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</si>
  <si>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</si>
  <si>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</si>
  <si>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</si>
  <si>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  образования</t>
  </si>
  <si>
    <t>Выпуск специалистов учреждениями:</t>
  </si>
  <si>
    <t>4.1</t>
  </si>
  <si>
    <t>4.2</t>
  </si>
  <si>
    <t>высшего профессионального образования</t>
  </si>
  <si>
    <t xml:space="preserve"> Уровень обеспеченности (на конец года): </t>
  </si>
  <si>
    <t>5.1</t>
  </si>
  <si>
    <t>больничными койками</t>
  </si>
  <si>
    <t>Коек на  10 тыс.                                                                                                                              населения</t>
  </si>
  <si>
    <t>5.2</t>
  </si>
  <si>
    <t xml:space="preserve">амбулаторно-поликлиническими учреждениями    </t>
  </si>
  <si>
    <t>Посещений в смену на 10 тыс. населения</t>
  </si>
  <si>
    <t>5.3</t>
  </si>
  <si>
    <t>в том числе дневными стационарами</t>
  </si>
  <si>
    <t>5.4</t>
  </si>
  <si>
    <t xml:space="preserve"> врачами</t>
  </si>
  <si>
    <t>Чел. на 10 тыс. населения</t>
  </si>
  <si>
    <t>5.5</t>
  </si>
  <si>
    <t xml:space="preserve">средним медицинским персоналом </t>
  </si>
  <si>
    <t>5.6</t>
  </si>
  <si>
    <t>стационарными учреждениями социального обслуживания  престарелых и инвалидов (взрослых и детей)</t>
  </si>
  <si>
    <t>Мест на 10 тыс. населения</t>
  </si>
  <si>
    <t>5.7</t>
  </si>
  <si>
    <t>общедоступными библиотеками</t>
  </si>
  <si>
    <t>Ед. на 100 тыс. населения</t>
  </si>
  <si>
    <t>5.8</t>
  </si>
  <si>
    <t xml:space="preserve">учреждениями культурно-досугового типа </t>
  </si>
  <si>
    <t>5.9</t>
  </si>
  <si>
    <t>дошкольными образовательными учреждениями</t>
  </si>
  <si>
    <t>Мест на 1000 детей в возрасте 1–6 лет</t>
  </si>
  <si>
    <t xml:space="preserve">Количество обучающихся в первую смену в дневных учреждениях общего образования </t>
  </si>
  <si>
    <t>% к общему числу обучающихся в этих учреждениях</t>
  </si>
  <si>
    <t>Основные показатели прогноза социально-экономического развития Кировского муниципального района Ленинградской области на 2016 год и плановый период 2017 и 2018 годов</t>
  </si>
  <si>
    <t>Форма</t>
  </si>
  <si>
    <t>тыс. руб. в ценах соотв. лет</t>
  </si>
  <si>
    <t>тыс. кв. метров общей площади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</si>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</sst>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2" fillId="0" borderId="0" xfId="0" applyFont="1"/>
    <xf numFmtId="0" fontId="6" fillId="0" borderId="3" xfId="0" applyFont="1" applyBorder="1" applyAlignment="1">
      <alignment horizontal="right" wrapText="1"/>
    </xf>
    <xf numFmtId="0" fontId="5" fillId="0" borderId="2" xfId="0" applyFont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0" fontId="7" fillId="0" borderId="7" xfId="0" applyFont="1" applyBorder="1" applyAlignment="1">
      <alignment horizontal="right" wrapText="1"/>
    </xf>
    <xf numFmtId="0" fontId="5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justify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right" vertical="top" wrapText="1"/>
    </xf>
    <xf numFmtId="164" fontId="7" fillId="0" borderId="8" xfId="0" applyNumberFormat="1" applyFont="1" applyBorder="1" applyAlignment="1">
      <alignment horizontal="right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justify" vertical="top" wrapText="1"/>
    </xf>
    <xf numFmtId="0" fontId="8" fillId="0" borderId="8" xfId="1" applyFont="1" applyBorder="1" applyAlignment="1" applyProtection="1">
      <alignment horizontal="justify" vertical="top" wrapText="1"/>
    </xf>
    <xf numFmtId="1" fontId="7" fillId="0" borderId="8" xfId="0" applyNumberFormat="1" applyFont="1" applyBorder="1" applyAlignment="1">
      <alignment horizontal="right" vertical="top" wrapText="1"/>
    </xf>
    <xf numFmtId="0" fontId="9" fillId="0" borderId="8" xfId="1" applyFont="1" applyBorder="1" applyAlignment="1" applyProtection="1">
      <alignment horizontal="justify" vertical="top" wrapText="1"/>
    </xf>
    <xf numFmtId="0" fontId="9" fillId="0" borderId="8" xfId="1" applyFont="1" applyBorder="1" applyAlignment="1" applyProtection="1">
      <alignment horizontal="center" vertical="top" wrapText="1"/>
    </xf>
    <xf numFmtId="1" fontId="10" fillId="0" borderId="8" xfId="0" applyNumberFormat="1" applyFont="1" applyBorder="1" applyAlignment="1">
      <alignment horizontal="right" vertical="top" wrapText="1"/>
    </xf>
    <xf numFmtId="49" fontId="11" fillId="0" borderId="7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justify" vertical="top" wrapText="1"/>
    </xf>
    <xf numFmtId="0" fontId="7" fillId="0" borderId="8" xfId="0" applyFont="1" applyBorder="1" applyAlignment="1">
      <alignment horizontal="lef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7" fillId="0" borderId="9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8" xfId="0" applyFont="1" applyBorder="1" applyAlignment="1">
      <alignment horizontal="center" wrapText="1"/>
    </xf>
    <xf numFmtId="0" fontId="12" fillId="0" borderId="8" xfId="0" applyFont="1" applyBorder="1" applyAlignment="1">
      <alignment horizontal="righ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justify" wrapText="1"/>
    </xf>
    <xf numFmtId="0" fontId="2" fillId="0" borderId="0" xfId="0" applyFont="1" applyAlignment="1">
      <alignment horizontal="center"/>
    </xf>
    <xf numFmtId="165" fontId="7" fillId="0" borderId="8" xfId="0" applyNumberFormat="1" applyFont="1" applyBorder="1" applyAlignment="1">
      <alignment horizontal="right" vertical="top" wrapText="1"/>
    </xf>
    <xf numFmtId="0" fontId="7" fillId="2" borderId="8" xfId="0" applyFont="1" applyFill="1" applyBorder="1" applyAlignment="1">
      <alignment horizontal="justify" wrapText="1"/>
    </xf>
    <xf numFmtId="0" fontId="7" fillId="2" borderId="8" xfId="0" applyFont="1" applyFill="1" applyBorder="1" applyAlignment="1">
      <alignment horizontal="center" vertical="top" wrapText="1"/>
    </xf>
    <xf numFmtId="165" fontId="7" fillId="2" borderId="8" xfId="0" applyNumberFormat="1" applyFont="1" applyFill="1" applyBorder="1" applyAlignment="1">
      <alignment horizontal="right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justify" vertical="top" wrapText="1"/>
    </xf>
    <xf numFmtId="164" fontId="2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horizontal="right"/>
    </xf>
    <xf numFmtId="49" fontId="7" fillId="0" borderId="7" xfId="0" applyNumberFormat="1" applyFont="1" applyBorder="1" applyAlignment="1">
      <alignment horizontal="center" vertical="top" wrapText="1"/>
    </xf>
    <xf numFmtId="0" fontId="13" fillId="0" borderId="0" xfId="1" applyFont="1" applyAlignment="1" applyProtection="1">
      <alignment horizontal="left" vertical="top" wrapText="1"/>
    </xf>
    <xf numFmtId="0" fontId="2" fillId="0" borderId="0" xfId="0" applyFont="1" applyAlignment="1">
      <alignment horizontal="right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right" vertical="top" wrapText="1"/>
    </xf>
    <xf numFmtId="165" fontId="7" fillId="0" borderId="2" xfId="0" applyNumberFormat="1" applyFont="1" applyBorder="1" applyAlignment="1">
      <alignment horizontal="right" vertical="top" wrapText="1"/>
    </xf>
    <xf numFmtId="165" fontId="7" fillId="0" borderId="7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7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1" fontId="7" fillId="0" borderId="2" xfId="0" applyNumberFormat="1" applyFont="1" applyBorder="1" applyAlignment="1">
      <alignment horizontal="right" vertical="top" wrapText="1"/>
    </xf>
    <xf numFmtId="1" fontId="7" fillId="0" borderId="7" xfId="0" applyNumberFormat="1" applyFont="1" applyBorder="1" applyAlignment="1">
      <alignment horizontal="right" vertical="top" wrapText="1"/>
    </xf>
    <xf numFmtId="164" fontId="7" fillId="0" borderId="2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4" xfId="0" applyFont="1" applyBorder="1" applyAlignment="1">
      <alignment horizontal="right" wrapText="1"/>
    </xf>
    <xf numFmtId="0" fontId="5" fillId="0" borderId="5" xfId="0" applyFont="1" applyBorder="1" applyAlignment="1">
      <alignment horizontal="right" wrapText="1"/>
    </xf>
    <xf numFmtId="0" fontId="5" fillId="0" borderId="6" xfId="0" applyFont="1" applyBorder="1" applyAlignment="1">
      <alignment horizontal="righ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6"/>
  <sheetViews>
    <sheetView tabSelected="1" workbookViewId="0">
      <selection activeCell="E11" sqref="E11"/>
    </sheetView>
  </sheetViews>
  <sheetFormatPr defaultRowHeight="13.8" x14ac:dyDescent="0.25"/>
  <cols>
    <col min="1" max="1" width="5.109375" style="28" customWidth="1"/>
    <col min="2" max="2" width="21" style="1" customWidth="1"/>
    <col min="3" max="3" width="14.109375" style="28" customWidth="1"/>
    <col min="4" max="5" width="12" style="37" bestFit="1" customWidth="1"/>
    <col min="6" max="6" width="10.109375" style="37" customWidth="1"/>
    <col min="7" max="8" width="11.5546875" style="37" bestFit="1" customWidth="1"/>
    <col min="9" max="9" width="14.5546875" style="1" customWidth="1"/>
    <col min="10" max="16384" width="8.88671875" style="1"/>
  </cols>
  <sheetData>
    <row r="1" spans="1:8" x14ac:dyDescent="0.25">
      <c r="A1" s="40" t="s">
        <v>325</v>
      </c>
      <c r="B1" s="40"/>
      <c r="C1" s="40"/>
      <c r="D1" s="40"/>
      <c r="E1" s="40"/>
      <c r="F1" s="40"/>
      <c r="G1" s="40"/>
      <c r="H1" s="40"/>
    </row>
    <row r="2" spans="1:8" ht="55.5" customHeight="1" thickBot="1" x14ac:dyDescent="0.4">
      <c r="A2" s="63" t="s">
        <v>324</v>
      </c>
      <c r="B2" s="64"/>
      <c r="C2" s="64"/>
      <c r="D2" s="64"/>
      <c r="E2" s="64"/>
      <c r="F2" s="64"/>
      <c r="G2" s="64"/>
      <c r="H2" s="64"/>
    </row>
    <row r="3" spans="1:8" ht="26.25" customHeight="1" thickBot="1" x14ac:dyDescent="0.3">
      <c r="A3" s="65" t="s">
        <v>0</v>
      </c>
      <c r="B3" s="65" t="s">
        <v>1</v>
      </c>
      <c r="C3" s="65" t="s">
        <v>2</v>
      </c>
      <c r="D3" s="2" t="s">
        <v>3</v>
      </c>
      <c r="E3" s="3" t="s">
        <v>4</v>
      </c>
      <c r="F3" s="67" t="s">
        <v>5</v>
      </c>
      <c r="G3" s="68"/>
      <c r="H3" s="69"/>
    </row>
    <row r="4" spans="1:8" ht="14.4" thickBot="1" x14ac:dyDescent="0.3">
      <c r="A4" s="66"/>
      <c r="B4" s="66"/>
      <c r="C4" s="66"/>
      <c r="D4" s="4" t="s">
        <v>6</v>
      </c>
      <c r="E4" s="5" t="s">
        <v>7</v>
      </c>
      <c r="F4" s="4" t="s">
        <v>8</v>
      </c>
      <c r="G4" s="4" t="s">
        <v>9</v>
      </c>
      <c r="H4" s="4" t="s">
        <v>10</v>
      </c>
    </row>
    <row r="5" spans="1:8" ht="14.4" thickBot="1" x14ac:dyDescent="0.3">
      <c r="A5" s="6" t="s">
        <v>11</v>
      </c>
      <c r="B5" s="41" t="s">
        <v>12</v>
      </c>
      <c r="C5" s="42"/>
      <c r="D5" s="42"/>
      <c r="E5" s="42"/>
      <c r="F5" s="42"/>
      <c r="G5" s="42"/>
      <c r="H5" s="43"/>
    </row>
    <row r="6" spans="1:8" ht="54" customHeight="1" thickBot="1" x14ac:dyDescent="0.3">
      <c r="A6" s="38">
        <v>1</v>
      </c>
      <c r="B6" s="7" t="s">
        <v>13</v>
      </c>
      <c r="C6" s="8" t="s">
        <v>14</v>
      </c>
      <c r="D6" s="9">
        <v>105.2</v>
      </c>
      <c r="E6" s="10">
        <f>D6+(E14-E15+E16)/1000</f>
        <v>104.62</v>
      </c>
      <c r="F6" s="10">
        <f t="shared" ref="F6:H6" si="0">E6+(F14-F15+F16)/1000</f>
        <v>104.66000000000001</v>
      </c>
      <c r="G6" s="10">
        <f t="shared" si="0"/>
        <v>104.82000000000001</v>
      </c>
      <c r="H6" s="10">
        <f t="shared" si="0"/>
        <v>105.10000000000001</v>
      </c>
    </row>
    <row r="7" spans="1:8" ht="17.25" customHeight="1" thickBot="1" x14ac:dyDescent="0.3">
      <c r="A7" s="38"/>
      <c r="B7" s="7"/>
      <c r="C7" s="8"/>
      <c r="D7" s="9">
        <v>104.8</v>
      </c>
      <c r="E7" s="10">
        <f>(E6+D6)/2</f>
        <v>104.91</v>
      </c>
      <c r="F7" s="10">
        <f t="shared" ref="F7:H7" si="1">(F6+E6)/2</f>
        <v>104.64000000000001</v>
      </c>
      <c r="G7" s="10">
        <f t="shared" si="1"/>
        <v>104.74000000000001</v>
      </c>
      <c r="H7" s="10">
        <f t="shared" si="1"/>
        <v>104.96000000000001</v>
      </c>
    </row>
    <row r="8" spans="1:8" ht="27" thickBot="1" x14ac:dyDescent="0.3">
      <c r="A8" s="38"/>
      <c r="B8" s="7" t="s">
        <v>15</v>
      </c>
      <c r="C8" s="8" t="s">
        <v>16</v>
      </c>
      <c r="D8" s="9">
        <v>100.9</v>
      </c>
      <c r="E8" s="10">
        <f>E6/D6*100</f>
        <v>99.448669201520914</v>
      </c>
      <c r="F8" s="10">
        <f t="shared" ref="F8:H8" si="2">F6/E6*100</f>
        <v>100.03823360734086</v>
      </c>
      <c r="G8" s="10">
        <f t="shared" si="2"/>
        <v>100.15287597936174</v>
      </c>
      <c r="H8" s="10">
        <f t="shared" si="2"/>
        <v>100.26712459454303</v>
      </c>
    </row>
    <row r="9" spans="1:8" ht="14.4" thickBot="1" x14ac:dyDescent="0.3">
      <c r="A9" s="38"/>
      <c r="B9" s="7" t="s">
        <v>17</v>
      </c>
      <c r="C9" s="8"/>
      <c r="D9" s="9"/>
      <c r="E9" s="9"/>
      <c r="F9" s="9"/>
      <c r="G9" s="9"/>
      <c r="H9" s="9"/>
    </row>
    <row r="10" spans="1:8" ht="14.4" thickBot="1" x14ac:dyDescent="0.3">
      <c r="A10" s="38" t="s">
        <v>18</v>
      </c>
      <c r="B10" s="7" t="s">
        <v>19</v>
      </c>
      <c r="C10" s="8" t="s">
        <v>14</v>
      </c>
      <c r="D10" s="9">
        <v>94.2</v>
      </c>
      <c r="E10" s="10">
        <f>D10/D6*100*E6/100</f>
        <v>93.680646387832709</v>
      </c>
      <c r="F10" s="10">
        <f t="shared" ref="F10:H10" si="3">E10/E6*100*F6/100</f>
        <v>93.716463878327019</v>
      </c>
      <c r="G10" s="10">
        <f t="shared" si="3"/>
        <v>93.859733840304202</v>
      </c>
      <c r="H10" s="10">
        <f t="shared" si="3"/>
        <v>94.110456273764285</v>
      </c>
    </row>
    <row r="11" spans="1:8" ht="27" thickBot="1" x14ac:dyDescent="0.3">
      <c r="A11" s="38"/>
      <c r="B11" s="7" t="s">
        <v>15</v>
      </c>
      <c r="C11" s="8" t="s">
        <v>16</v>
      </c>
      <c r="D11" s="9">
        <v>100.9</v>
      </c>
      <c r="E11" s="10">
        <f>E10/D10*100</f>
        <v>99.448669201520929</v>
      </c>
      <c r="F11" s="10">
        <f t="shared" ref="F11:H11" si="4">F10/E10*100</f>
        <v>100.03823360734087</v>
      </c>
      <c r="G11" s="10">
        <f t="shared" si="4"/>
        <v>100.15287597936174</v>
      </c>
      <c r="H11" s="10">
        <f t="shared" si="4"/>
        <v>100.26712459454303</v>
      </c>
    </row>
    <row r="12" spans="1:8" ht="14.4" thickBot="1" x14ac:dyDescent="0.3">
      <c r="A12" s="38" t="s">
        <v>20</v>
      </c>
      <c r="B12" s="7" t="s">
        <v>21</v>
      </c>
      <c r="C12" s="8" t="s">
        <v>14</v>
      </c>
      <c r="D12" s="10">
        <v>11</v>
      </c>
      <c r="E12" s="10">
        <f>E6-E10</f>
        <v>10.939353612167295</v>
      </c>
      <c r="F12" s="10">
        <f t="shared" ref="F12:H12" si="5">F6-F10</f>
        <v>10.943536121672992</v>
      </c>
      <c r="G12" s="10">
        <f t="shared" si="5"/>
        <v>10.960266159695806</v>
      </c>
      <c r="H12" s="10">
        <f t="shared" si="5"/>
        <v>10.989543726235723</v>
      </c>
    </row>
    <row r="13" spans="1:8" ht="27" thickBot="1" x14ac:dyDescent="0.3">
      <c r="A13" s="38"/>
      <c r="B13" s="7" t="s">
        <v>22</v>
      </c>
      <c r="C13" s="8" t="s">
        <v>16</v>
      </c>
      <c r="D13" s="9">
        <v>100.9</v>
      </c>
      <c r="E13" s="10">
        <f>E12/D12*100</f>
        <v>99.448669201520872</v>
      </c>
      <c r="F13" s="10">
        <f t="shared" ref="F13:H13" si="6">F12/E12*100</f>
        <v>100.03823360734079</v>
      </c>
      <c r="G13" s="10">
        <f t="shared" si="6"/>
        <v>100.15287597936175</v>
      </c>
      <c r="H13" s="10">
        <f t="shared" si="6"/>
        <v>100.26712459454296</v>
      </c>
    </row>
    <row r="14" spans="1:8" ht="23.25" customHeight="1" thickBot="1" x14ac:dyDescent="0.3">
      <c r="A14" s="38">
        <v>2</v>
      </c>
      <c r="B14" s="7" t="s">
        <v>23</v>
      </c>
      <c r="C14" s="8" t="s">
        <v>24</v>
      </c>
      <c r="D14" s="9">
        <v>933</v>
      </c>
      <c r="E14" s="9">
        <v>940</v>
      </c>
      <c r="F14" s="9">
        <v>950</v>
      </c>
      <c r="G14" s="9">
        <v>960</v>
      </c>
      <c r="H14" s="9">
        <v>970</v>
      </c>
    </row>
    <row r="15" spans="1:8" ht="14.4" thickBot="1" x14ac:dyDescent="0.3">
      <c r="A15" s="38">
        <v>3</v>
      </c>
      <c r="B15" s="7" t="s">
        <v>25</v>
      </c>
      <c r="C15" s="8" t="s">
        <v>24</v>
      </c>
      <c r="D15" s="9">
        <v>1455</v>
      </c>
      <c r="E15" s="9">
        <v>1420</v>
      </c>
      <c r="F15" s="9">
        <v>1410</v>
      </c>
      <c r="G15" s="9">
        <v>1400</v>
      </c>
      <c r="H15" s="9">
        <v>1390</v>
      </c>
    </row>
    <row r="16" spans="1:8" ht="44.25" customHeight="1" thickBot="1" x14ac:dyDescent="0.3">
      <c r="A16" s="38">
        <v>4</v>
      </c>
      <c r="B16" s="7" t="s">
        <v>26</v>
      </c>
      <c r="C16" s="8" t="s">
        <v>24</v>
      </c>
      <c r="D16" s="9">
        <v>1454</v>
      </c>
      <c r="E16" s="9">
        <v>-100</v>
      </c>
      <c r="F16" s="9">
        <v>500</v>
      </c>
      <c r="G16" s="9">
        <v>600</v>
      </c>
      <c r="H16" s="9">
        <v>700</v>
      </c>
    </row>
    <row r="17" spans="1:8" ht="39" customHeight="1" thickBot="1" x14ac:dyDescent="0.3">
      <c r="A17" s="38">
        <v>5</v>
      </c>
      <c r="B17" s="7" t="s">
        <v>27</v>
      </c>
      <c r="C17" s="8" t="s">
        <v>28</v>
      </c>
      <c r="D17" s="10">
        <f>D14/D7</f>
        <v>8.9026717557251906</v>
      </c>
      <c r="E17" s="10">
        <f t="shared" ref="E17:H17" si="7">E14/E7</f>
        <v>8.9600610046706706</v>
      </c>
      <c r="F17" s="10">
        <f t="shared" si="7"/>
        <v>9.0787461773700286</v>
      </c>
      <c r="G17" s="10">
        <f t="shared" si="7"/>
        <v>9.1655527974030928</v>
      </c>
      <c r="H17" s="10">
        <f t="shared" si="7"/>
        <v>9.2416158536585353</v>
      </c>
    </row>
    <row r="18" spans="1:8" ht="27" thickBot="1" x14ac:dyDescent="0.3">
      <c r="A18" s="38">
        <v>6</v>
      </c>
      <c r="B18" s="7" t="s">
        <v>29</v>
      </c>
      <c r="C18" s="8" t="s">
        <v>28</v>
      </c>
      <c r="D18" s="10">
        <f>D15/D7</f>
        <v>13.883587786259543</v>
      </c>
      <c r="E18" s="10">
        <f t="shared" ref="E18:H18" si="8">E15/E7</f>
        <v>13.535411304928035</v>
      </c>
      <c r="F18" s="10">
        <f t="shared" si="8"/>
        <v>13.474770642201833</v>
      </c>
      <c r="G18" s="10">
        <f t="shared" si="8"/>
        <v>13.366431162879509</v>
      </c>
      <c r="H18" s="10">
        <f t="shared" si="8"/>
        <v>13.243140243902438</v>
      </c>
    </row>
    <row r="19" spans="1:8" ht="40.200000000000003" thickBot="1" x14ac:dyDescent="0.3">
      <c r="A19" s="38">
        <v>7</v>
      </c>
      <c r="B19" s="7" t="s">
        <v>30</v>
      </c>
      <c r="C19" s="8" t="s">
        <v>28</v>
      </c>
      <c r="D19" s="10">
        <f>D17-D18</f>
        <v>-4.9809160305343525</v>
      </c>
      <c r="E19" s="10">
        <f t="shared" ref="E19:H19" si="9">E17-E18</f>
        <v>-4.5753503002573641</v>
      </c>
      <c r="F19" s="10">
        <f t="shared" si="9"/>
        <v>-4.3960244648318039</v>
      </c>
      <c r="G19" s="10">
        <f t="shared" si="9"/>
        <v>-4.2008783654764166</v>
      </c>
      <c r="H19" s="10">
        <f t="shared" si="9"/>
        <v>-4.0015243902439028</v>
      </c>
    </row>
    <row r="20" spans="1:8" ht="40.200000000000003" thickBot="1" x14ac:dyDescent="0.3">
      <c r="A20" s="38">
        <v>8</v>
      </c>
      <c r="B20" s="7" t="s">
        <v>31</v>
      </c>
      <c r="C20" s="8" t="s">
        <v>28</v>
      </c>
      <c r="D20" s="10">
        <f>D16/D7</f>
        <v>13.874045801526718</v>
      </c>
      <c r="E20" s="10">
        <f t="shared" ref="E20:H20" si="10">E16/E7</f>
        <v>-0.95319797922028404</v>
      </c>
      <c r="F20" s="10">
        <f t="shared" si="10"/>
        <v>4.7782874617736999</v>
      </c>
      <c r="G20" s="10">
        <f t="shared" si="10"/>
        <v>5.7284704983769332</v>
      </c>
      <c r="H20" s="10">
        <f t="shared" si="10"/>
        <v>6.6692073170731705</v>
      </c>
    </row>
    <row r="21" spans="1:8" ht="14.4" thickBot="1" x14ac:dyDescent="0.3">
      <c r="A21" s="11" t="s">
        <v>32</v>
      </c>
      <c r="B21" s="41" t="s">
        <v>33</v>
      </c>
      <c r="C21" s="42"/>
      <c r="D21" s="42"/>
      <c r="E21" s="42"/>
      <c r="F21" s="42"/>
      <c r="G21" s="42"/>
      <c r="H21" s="43"/>
    </row>
    <row r="22" spans="1:8" ht="44.25" customHeight="1" x14ac:dyDescent="0.25">
      <c r="A22" s="44">
        <v>1</v>
      </c>
      <c r="B22" s="12" t="s">
        <v>34</v>
      </c>
      <c r="C22" s="46" t="s">
        <v>35</v>
      </c>
      <c r="D22" s="62">
        <f>D24+D25+D26+D27+D28</f>
        <v>28076.976640000001</v>
      </c>
      <c r="E22" s="62">
        <f t="shared" ref="E22:H22" si="11">E24+E25+E26+E27+E28</f>
        <v>30775.702000000001</v>
      </c>
      <c r="F22" s="62">
        <f t="shared" si="11"/>
        <v>33326.402000000002</v>
      </c>
      <c r="G22" s="62">
        <f t="shared" si="11"/>
        <v>36203.941999999995</v>
      </c>
      <c r="H22" s="62">
        <f t="shared" si="11"/>
        <v>40218.910000000003</v>
      </c>
    </row>
    <row r="23" spans="1:8" ht="14.4" thickBot="1" x14ac:dyDescent="0.3">
      <c r="A23" s="45"/>
      <c r="B23" s="7" t="s">
        <v>36</v>
      </c>
      <c r="C23" s="47"/>
      <c r="D23" s="49"/>
      <c r="E23" s="49"/>
      <c r="F23" s="49"/>
      <c r="G23" s="49"/>
      <c r="H23" s="49"/>
    </row>
    <row r="24" spans="1:8" ht="40.200000000000003" thickBot="1" x14ac:dyDescent="0.3">
      <c r="A24" s="38" t="s">
        <v>18</v>
      </c>
      <c r="B24" s="7" t="s">
        <v>37</v>
      </c>
      <c r="C24" s="8" t="s">
        <v>35</v>
      </c>
      <c r="D24" s="9">
        <v>1363.8</v>
      </c>
      <c r="E24" s="9">
        <v>1527.5</v>
      </c>
      <c r="F24" s="9">
        <v>1685.4</v>
      </c>
      <c r="G24" s="9">
        <v>1885.3</v>
      </c>
      <c r="H24" s="9">
        <v>2092.6</v>
      </c>
    </row>
    <row r="25" spans="1:8" ht="14.4" thickBot="1" x14ac:dyDescent="0.3">
      <c r="A25" s="38" t="s">
        <v>20</v>
      </c>
      <c r="B25" s="7" t="s">
        <v>38</v>
      </c>
      <c r="C25" s="8" t="s">
        <v>35</v>
      </c>
      <c r="D25" s="10">
        <f>(D233*D214*12)*0.85/1000000</f>
        <v>15858.17664</v>
      </c>
      <c r="E25" s="10">
        <f t="shared" ref="E25:H25" si="12">(E233*E214*12)*0.85/1000000</f>
        <v>17141.202000000001</v>
      </c>
      <c r="F25" s="10">
        <f t="shared" si="12"/>
        <v>18508.002</v>
      </c>
      <c r="G25" s="10">
        <f t="shared" si="12"/>
        <v>19815.642</v>
      </c>
      <c r="H25" s="10">
        <f t="shared" si="12"/>
        <v>21461.31</v>
      </c>
    </row>
    <row r="26" spans="1:8" ht="14.4" thickBot="1" x14ac:dyDescent="0.3">
      <c r="A26" s="38" t="s">
        <v>39</v>
      </c>
      <c r="B26" s="7" t="s">
        <v>40</v>
      </c>
      <c r="C26" s="8" t="s">
        <v>35</v>
      </c>
      <c r="D26" s="9">
        <v>5643</v>
      </c>
      <c r="E26" s="9">
        <v>6207</v>
      </c>
      <c r="F26" s="9">
        <v>6703</v>
      </c>
      <c r="G26" s="9">
        <v>7373</v>
      </c>
      <c r="H26" s="9">
        <v>8665</v>
      </c>
    </row>
    <row r="27" spans="1:8" ht="27" thickBot="1" x14ac:dyDescent="0.3">
      <c r="A27" s="38" t="s">
        <v>41</v>
      </c>
      <c r="B27" s="7" t="s">
        <v>42</v>
      </c>
      <c r="C27" s="8" t="s">
        <v>35</v>
      </c>
      <c r="D27" s="9">
        <v>1015</v>
      </c>
      <c r="E27" s="9">
        <v>1180</v>
      </c>
      <c r="F27" s="9">
        <v>1370</v>
      </c>
      <c r="G27" s="9">
        <v>1600</v>
      </c>
      <c r="H27" s="9">
        <v>2000</v>
      </c>
    </row>
    <row r="28" spans="1:8" ht="93" customHeight="1" thickBot="1" x14ac:dyDescent="0.3">
      <c r="A28" s="38" t="s">
        <v>43</v>
      </c>
      <c r="B28" s="7" t="s">
        <v>44</v>
      </c>
      <c r="C28" s="8" t="s">
        <v>35</v>
      </c>
      <c r="D28" s="9">
        <v>4197</v>
      </c>
      <c r="E28" s="9">
        <v>4720</v>
      </c>
      <c r="F28" s="9">
        <v>5060</v>
      </c>
      <c r="G28" s="9">
        <v>5530</v>
      </c>
      <c r="H28" s="9">
        <v>6000</v>
      </c>
    </row>
    <row r="29" spans="1:8" ht="40.200000000000003" thickBot="1" x14ac:dyDescent="0.3">
      <c r="A29" s="38">
        <v>2</v>
      </c>
      <c r="B29" s="7" t="s">
        <v>45</v>
      </c>
      <c r="C29" s="8" t="s">
        <v>46</v>
      </c>
      <c r="D29" s="10">
        <f>D22/D7/12*1000</f>
        <v>22325.84020356234</v>
      </c>
      <c r="E29" s="10">
        <f t="shared" ref="E29:H29" si="13">E22/E7/12*1000</f>
        <v>24446.114129571382</v>
      </c>
      <c r="F29" s="10">
        <f t="shared" si="13"/>
        <v>26540.521470438325</v>
      </c>
      <c r="G29" s="10">
        <f t="shared" si="13"/>
        <v>28804.613009992991</v>
      </c>
      <c r="H29" s="10">
        <f t="shared" si="13"/>
        <v>31931.934387703252</v>
      </c>
    </row>
    <row r="30" spans="1:8" x14ac:dyDescent="0.25">
      <c r="A30" s="44">
        <v>3</v>
      </c>
      <c r="B30" s="58" t="s">
        <v>47</v>
      </c>
      <c r="C30" s="46" t="s">
        <v>16</v>
      </c>
      <c r="D30" s="48">
        <v>9.9</v>
      </c>
      <c r="E30" s="48">
        <v>10</v>
      </c>
      <c r="F30" s="48">
        <v>9.9</v>
      </c>
      <c r="G30" s="48">
        <v>9.8000000000000007</v>
      </c>
      <c r="H30" s="48">
        <v>9.6</v>
      </c>
    </row>
    <row r="31" spans="1:8" ht="39.75" customHeight="1" thickBot="1" x14ac:dyDescent="0.3">
      <c r="A31" s="45"/>
      <c r="B31" s="59"/>
      <c r="C31" s="47"/>
      <c r="D31" s="49"/>
      <c r="E31" s="49"/>
      <c r="F31" s="49"/>
      <c r="G31" s="49"/>
      <c r="H31" s="49"/>
    </row>
    <row r="32" spans="1:8" ht="14.4" thickBot="1" x14ac:dyDescent="0.3">
      <c r="A32" s="11" t="s">
        <v>48</v>
      </c>
      <c r="B32" s="41" t="s">
        <v>49</v>
      </c>
      <c r="C32" s="42"/>
      <c r="D32" s="42"/>
      <c r="E32" s="42"/>
      <c r="F32" s="42"/>
      <c r="G32" s="42"/>
      <c r="H32" s="43"/>
    </row>
    <row r="33" spans="1:8" ht="77.25" customHeight="1" thickBot="1" x14ac:dyDescent="0.3">
      <c r="A33" s="38">
        <v>1</v>
      </c>
      <c r="B33" s="7" t="s">
        <v>50</v>
      </c>
      <c r="C33" s="8" t="s">
        <v>51</v>
      </c>
      <c r="D33" s="10">
        <f>(D36+D39+D86)/1000</f>
        <v>33507.963000000003</v>
      </c>
      <c r="E33" s="10">
        <f t="shared" ref="E33:H33" si="14">(E36+E39+E86)/1000</f>
        <v>39751.959402250002</v>
      </c>
      <c r="F33" s="10">
        <f t="shared" si="14"/>
        <v>43654.930256854415</v>
      </c>
      <c r="G33" s="10">
        <f t="shared" si="14"/>
        <v>47010.289761322172</v>
      </c>
      <c r="H33" s="10">
        <f t="shared" si="14"/>
        <v>50726.135415590514</v>
      </c>
    </row>
    <row r="34" spans="1:8" ht="66.599999999999994" thickBot="1" x14ac:dyDescent="0.3">
      <c r="A34" s="38"/>
      <c r="B34" s="7" t="s">
        <v>52</v>
      </c>
      <c r="C34" s="8" t="s">
        <v>53</v>
      </c>
      <c r="D34" s="9">
        <v>90.3</v>
      </c>
      <c r="E34" s="10">
        <f>E33/D33/E35*10000</f>
        <v>102.98122032467927</v>
      </c>
      <c r="F34" s="10">
        <f t="shared" ref="F34:H34" si="15">F33/E33/F35*10000</f>
        <v>101.6836209513279</v>
      </c>
      <c r="G34" s="10">
        <f t="shared" si="15"/>
        <v>101.68658660287419</v>
      </c>
      <c r="H34" s="10">
        <f t="shared" si="15"/>
        <v>102.76602293452129</v>
      </c>
    </row>
    <row r="35" spans="1:8" ht="51.75" customHeight="1" thickBot="1" x14ac:dyDescent="0.3">
      <c r="A35" s="38"/>
      <c r="B35" s="13" t="s">
        <v>57</v>
      </c>
      <c r="C35" s="8" t="s">
        <v>54</v>
      </c>
      <c r="D35" s="9">
        <v>107.1</v>
      </c>
      <c r="E35" s="9">
        <v>115.2</v>
      </c>
      <c r="F35" s="9">
        <v>108</v>
      </c>
      <c r="G35" s="9">
        <v>105.9</v>
      </c>
      <c r="H35" s="9">
        <v>105</v>
      </c>
    </row>
    <row r="36" spans="1:8" ht="106.2" thickBot="1" x14ac:dyDescent="0.3">
      <c r="A36" s="38">
        <v>2</v>
      </c>
      <c r="B36" s="7" t="s">
        <v>55</v>
      </c>
      <c r="C36" s="8" t="s">
        <v>56</v>
      </c>
      <c r="D36" s="9">
        <v>579419</v>
      </c>
      <c r="E36" s="14">
        <f>E37*E38*D36/10000</f>
        <v>461495.64512</v>
      </c>
      <c r="F36" s="14">
        <f t="shared" ref="F36:H36" si="16">F37*F38*E36/10000</f>
        <v>508106.70527712</v>
      </c>
      <c r="G36" s="14">
        <f t="shared" si="16"/>
        <v>537307.59762939613</v>
      </c>
      <c r="H36" s="14">
        <f t="shared" si="16"/>
        <v>574457.04492949252</v>
      </c>
    </row>
    <row r="37" spans="1:8" ht="69.599999999999994" thickBot="1" x14ac:dyDescent="0.3">
      <c r="A37" s="38"/>
      <c r="B37" s="15" t="s">
        <v>98</v>
      </c>
      <c r="C37" s="16" t="s">
        <v>53</v>
      </c>
      <c r="D37" s="10">
        <v>147.6</v>
      </c>
      <c r="E37" s="10">
        <v>76</v>
      </c>
      <c r="F37" s="10">
        <v>100</v>
      </c>
      <c r="G37" s="10">
        <v>101</v>
      </c>
      <c r="H37" s="10">
        <v>103</v>
      </c>
    </row>
    <row r="38" spans="1:8" ht="40.200000000000003" thickBot="1" x14ac:dyDescent="0.3">
      <c r="A38" s="38"/>
      <c r="B38" s="7" t="s">
        <v>57</v>
      </c>
      <c r="C38" s="8" t="s">
        <v>54</v>
      </c>
      <c r="D38" s="9">
        <v>113.9</v>
      </c>
      <c r="E38" s="10">
        <v>104.8</v>
      </c>
      <c r="F38" s="10">
        <v>110.1</v>
      </c>
      <c r="G38" s="10">
        <v>104.7</v>
      </c>
      <c r="H38" s="10">
        <v>103.8</v>
      </c>
    </row>
    <row r="39" spans="1:8" ht="106.2" thickBot="1" x14ac:dyDescent="0.3">
      <c r="A39" s="38">
        <v>3</v>
      </c>
      <c r="B39" s="7" t="s">
        <v>58</v>
      </c>
      <c r="C39" s="8" t="s">
        <v>56</v>
      </c>
      <c r="D39" s="9">
        <f>D44+D47+D50+D53+D56+D59+D62+D65+D68+D71+D74+D77+D80+D83</f>
        <v>25906506</v>
      </c>
      <c r="E39" s="14">
        <f t="shared" ref="E39:H39" si="17">E44+E47+E50+E53+E56+E59+E62+E65+E68+E71+E74+E77+E80+E83</f>
        <v>30301868.90504</v>
      </c>
      <c r="F39" s="14">
        <f t="shared" si="17"/>
        <v>33223414.83486994</v>
      </c>
      <c r="G39" s="14">
        <f t="shared" si="17"/>
        <v>35640708.289439619</v>
      </c>
      <c r="H39" s="14">
        <f t="shared" si="17"/>
        <v>38346774.625238679</v>
      </c>
    </row>
    <row r="40" spans="1:8" ht="14.4" thickBot="1" x14ac:dyDescent="0.3">
      <c r="A40" s="38"/>
      <c r="B40" s="7"/>
      <c r="C40" s="8"/>
      <c r="D40" s="9"/>
      <c r="E40" s="17">
        <f>E42*E41/10000*D39</f>
        <v>30301876.346176799</v>
      </c>
      <c r="F40" s="17">
        <f>F42*F41*E40/10000</f>
        <v>33115708.583682768</v>
      </c>
      <c r="G40" s="17">
        <f t="shared" ref="G40:H40" si="18">G42*G41*F40/10000</f>
        <v>35312333.142313898</v>
      </c>
      <c r="H40" s="17">
        <f t="shared" si="18"/>
        <v>37766911.075202711</v>
      </c>
    </row>
    <row r="41" spans="1:8" ht="66.599999999999994" thickBot="1" x14ac:dyDescent="0.3">
      <c r="A41" s="38"/>
      <c r="B41" s="7" t="s">
        <v>59</v>
      </c>
      <c r="C41" s="8" t="s">
        <v>53</v>
      </c>
      <c r="D41" s="10">
        <v>80</v>
      </c>
      <c r="E41" s="10">
        <v>100.92</v>
      </c>
      <c r="F41" s="9">
        <v>103.1</v>
      </c>
      <c r="G41" s="10">
        <v>101.17</v>
      </c>
      <c r="H41" s="10">
        <v>102.15</v>
      </c>
    </row>
    <row r="42" spans="1:8" ht="40.200000000000003" thickBot="1" x14ac:dyDescent="0.3">
      <c r="A42" s="38"/>
      <c r="B42" s="7" t="s">
        <v>57</v>
      </c>
      <c r="C42" s="8" t="s">
        <v>54</v>
      </c>
      <c r="D42" s="9">
        <v>116.5</v>
      </c>
      <c r="E42" s="9">
        <v>115.9</v>
      </c>
      <c r="F42" s="9">
        <v>106</v>
      </c>
      <c r="G42" s="9">
        <v>105.4</v>
      </c>
      <c r="H42" s="9">
        <v>104.7</v>
      </c>
    </row>
    <row r="43" spans="1:8" ht="14.4" thickBot="1" x14ac:dyDescent="0.3">
      <c r="A43" s="38"/>
      <c r="B43" s="7" t="s">
        <v>17</v>
      </c>
      <c r="C43" s="8"/>
      <c r="D43" s="9"/>
      <c r="E43" s="9"/>
      <c r="F43" s="9"/>
      <c r="G43" s="9"/>
      <c r="H43" s="9"/>
    </row>
    <row r="44" spans="1:8" ht="40.200000000000003" thickBot="1" x14ac:dyDescent="0.3">
      <c r="A44" s="38" t="s">
        <v>60</v>
      </c>
      <c r="B44" s="7" t="s">
        <v>61</v>
      </c>
      <c r="C44" s="8" t="s">
        <v>56</v>
      </c>
      <c r="D44" s="9">
        <v>7045008</v>
      </c>
      <c r="E44" s="14">
        <f>E46*E45*D44/10000</f>
        <v>8023066.4606400011</v>
      </c>
      <c r="F44" s="14">
        <f t="shared" ref="F44:H44" si="19">F46*F45*E44/10000</f>
        <v>8680877.6797478739</v>
      </c>
      <c r="G44" s="14">
        <f t="shared" si="19"/>
        <v>9313678.9390907753</v>
      </c>
      <c r="H44" s="14">
        <f t="shared" si="19"/>
        <v>9974354.0683141183</v>
      </c>
    </row>
    <row r="45" spans="1:8" ht="66.599999999999994" thickBot="1" x14ac:dyDescent="0.3">
      <c r="A45" s="38"/>
      <c r="B45" s="7" t="s">
        <v>59</v>
      </c>
      <c r="C45" s="8" t="s">
        <v>53</v>
      </c>
      <c r="D45" s="9">
        <v>77.599999999999994</v>
      </c>
      <c r="E45" s="9">
        <v>101.5</v>
      </c>
      <c r="F45" s="9">
        <v>101.5</v>
      </c>
      <c r="G45" s="9">
        <v>101.6</v>
      </c>
      <c r="H45" s="9">
        <v>101.8</v>
      </c>
    </row>
    <row r="46" spans="1:8" ht="40.200000000000003" thickBot="1" x14ac:dyDescent="0.3">
      <c r="A46" s="38"/>
      <c r="B46" s="7" t="s">
        <v>57</v>
      </c>
      <c r="C46" s="8" t="s">
        <v>54</v>
      </c>
      <c r="D46" s="9">
        <v>128.6</v>
      </c>
      <c r="E46" s="9">
        <v>112.2</v>
      </c>
      <c r="F46" s="9">
        <v>106.6</v>
      </c>
      <c r="G46" s="9">
        <v>105.6</v>
      </c>
      <c r="H46" s="9">
        <v>105.2</v>
      </c>
    </row>
    <row r="47" spans="1:8" ht="27" thickBot="1" x14ac:dyDescent="0.3">
      <c r="A47" s="38" t="s">
        <v>62</v>
      </c>
      <c r="B47" s="7" t="s">
        <v>63</v>
      </c>
      <c r="C47" s="8"/>
      <c r="D47" s="9"/>
      <c r="E47" s="9"/>
      <c r="F47" s="9"/>
      <c r="G47" s="9"/>
      <c r="H47" s="9"/>
    </row>
    <row r="48" spans="1:8" ht="66.599999999999994" thickBot="1" x14ac:dyDescent="0.3">
      <c r="A48" s="38"/>
      <c r="B48" s="7" t="s">
        <v>59</v>
      </c>
      <c r="C48" s="8" t="s">
        <v>53</v>
      </c>
      <c r="D48" s="9"/>
      <c r="E48" s="9"/>
      <c r="F48" s="9"/>
      <c r="G48" s="9"/>
      <c r="H48" s="9"/>
    </row>
    <row r="49" spans="1:8" ht="40.200000000000003" thickBot="1" x14ac:dyDescent="0.3">
      <c r="A49" s="38"/>
      <c r="B49" s="7" t="s">
        <v>57</v>
      </c>
      <c r="C49" s="8" t="s">
        <v>54</v>
      </c>
      <c r="D49" s="9"/>
      <c r="E49" s="9"/>
      <c r="F49" s="9"/>
      <c r="G49" s="9"/>
      <c r="H49" s="9"/>
    </row>
    <row r="50" spans="1:8" ht="40.200000000000003" thickBot="1" x14ac:dyDescent="0.3">
      <c r="A50" s="38" t="s">
        <v>64</v>
      </c>
      <c r="B50" s="7" t="s">
        <v>65</v>
      </c>
      <c r="C50" s="8" t="s">
        <v>56</v>
      </c>
      <c r="D50" s="9"/>
      <c r="E50" s="9"/>
      <c r="F50" s="9"/>
      <c r="G50" s="9"/>
      <c r="H50" s="9"/>
    </row>
    <row r="51" spans="1:8" ht="66.599999999999994" thickBot="1" x14ac:dyDescent="0.3">
      <c r="A51" s="38"/>
      <c r="B51" s="7" t="s">
        <v>59</v>
      </c>
      <c r="C51" s="8" t="s">
        <v>53</v>
      </c>
      <c r="D51" s="9"/>
      <c r="E51" s="9"/>
      <c r="F51" s="9"/>
      <c r="G51" s="9"/>
      <c r="H51" s="9"/>
    </row>
    <row r="52" spans="1:8" ht="40.200000000000003" thickBot="1" x14ac:dyDescent="0.3">
      <c r="A52" s="38" t="s">
        <v>66</v>
      </c>
      <c r="B52" s="7" t="s">
        <v>57</v>
      </c>
      <c r="C52" s="8" t="s">
        <v>54</v>
      </c>
      <c r="D52" s="9"/>
      <c r="E52" s="9"/>
      <c r="F52" s="9"/>
      <c r="G52" s="9"/>
      <c r="H52" s="9"/>
    </row>
    <row r="53" spans="1:8" ht="40.200000000000003" thickBot="1" x14ac:dyDescent="0.3">
      <c r="A53" s="38" t="s">
        <v>67</v>
      </c>
      <c r="B53" s="7" t="s">
        <v>68</v>
      </c>
      <c r="C53" s="8" t="s">
        <v>56</v>
      </c>
      <c r="D53" s="9"/>
      <c r="E53" s="9"/>
      <c r="F53" s="9"/>
      <c r="G53" s="9"/>
      <c r="H53" s="9"/>
    </row>
    <row r="54" spans="1:8" ht="66.599999999999994" thickBot="1" x14ac:dyDescent="0.3">
      <c r="A54" s="38"/>
      <c r="B54" s="7" t="s">
        <v>59</v>
      </c>
      <c r="C54" s="8" t="s">
        <v>53</v>
      </c>
      <c r="D54" s="9"/>
      <c r="E54" s="9"/>
      <c r="F54" s="9"/>
      <c r="G54" s="9"/>
      <c r="H54" s="9"/>
    </row>
    <row r="55" spans="1:8" ht="40.200000000000003" thickBot="1" x14ac:dyDescent="0.3">
      <c r="A55" s="38"/>
      <c r="B55" s="7" t="s">
        <v>57</v>
      </c>
      <c r="C55" s="8" t="s">
        <v>54</v>
      </c>
      <c r="D55" s="9"/>
      <c r="E55" s="9"/>
      <c r="F55" s="9"/>
      <c r="G55" s="9"/>
      <c r="H55" s="9"/>
    </row>
    <row r="56" spans="1:8" ht="66.599999999999994" thickBot="1" x14ac:dyDescent="0.3">
      <c r="A56" s="38" t="s">
        <v>69</v>
      </c>
      <c r="B56" s="7" t="s">
        <v>70</v>
      </c>
      <c r="C56" s="8" t="s">
        <v>56</v>
      </c>
      <c r="D56" s="9">
        <v>1377900</v>
      </c>
      <c r="E56" s="14">
        <f>E57*E58*D56/10000</f>
        <v>1642181.22</v>
      </c>
      <c r="F56" s="14">
        <f t="shared" ref="F56:H56" si="20">F57*F58*E56/10000</f>
        <v>1789852.72402728</v>
      </c>
      <c r="G56" s="14">
        <f t="shared" si="20"/>
        <v>1891085.0042455392</v>
      </c>
      <c r="H56" s="14">
        <f t="shared" si="20"/>
        <v>1988464.5354541587</v>
      </c>
    </row>
    <row r="57" spans="1:8" ht="66.599999999999994" thickBot="1" x14ac:dyDescent="0.3">
      <c r="A57" s="38"/>
      <c r="B57" s="7" t="s">
        <v>59</v>
      </c>
      <c r="C57" s="8" t="s">
        <v>53</v>
      </c>
      <c r="D57" s="9">
        <v>97.3</v>
      </c>
      <c r="E57" s="9">
        <v>101</v>
      </c>
      <c r="F57" s="9">
        <v>101.2</v>
      </c>
      <c r="G57" s="9">
        <v>101.3</v>
      </c>
      <c r="H57" s="9">
        <v>101.3</v>
      </c>
    </row>
    <row r="58" spans="1:8" ht="40.200000000000003" thickBot="1" x14ac:dyDescent="0.3">
      <c r="A58" s="38"/>
      <c r="B58" s="7" t="s">
        <v>57</v>
      </c>
      <c r="C58" s="8" t="s">
        <v>54</v>
      </c>
      <c r="D58" s="9">
        <v>105.6</v>
      </c>
      <c r="E58" s="9">
        <v>118</v>
      </c>
      <c r="F58" s="9">
        <v>107.7</v>
      </c>
      <c r="G58" s="9">
        <v>104.3</v>
      </c>
      <c r="H58" s="9">
        <v>103.8</v>
      </c>
    </row>
    <row r="59" spans="1:8" ht="27" thickBot="1" x14ac:dyDescent="0.3">
      <c r="A59" s="38" t="s">
        <v>71</v>
      </c>
      <c r="B59" s="7" t="s">
        <v>72</v>
      </c>
      <c r="C59" s="8" t="s">
        <v>56</v>
      </c>
      <c r="D59" s="9">
        <v>2350000</v>
      </c>
      <c r="E59" s="14">
        <f>E60*E61*D59/10000</f>
        <v>2796500</v>
      </c>
      <c r="F59" s="14">
        <f t="shared" ref="F59:H59" si="21">F60*F61*E59/10000</f>
        <v>2955900.5</v>
      </c>
      <c r="G59" s="14">
        <f t="shared" si="21"/>
        <v>3200034.234096</v>
      </c>
      <c r="H59" s="14">
        <f t="shared" si="21"/>
        <v>3450200.1103806887</v>
      </c>
    </row>
    <row r="60" spans="1:8" ht="66.599999999999994" thickBot="1" x14ac:dyDescent="0.3">
      <c r="A60" s="38"/>
      <c r="B60" s="7" t="s">
        <v>59</v>
      </c>
      <c r="C60" s="8" t="s">
        <v>53</v>
      </c>
      <c r="D60" s="9">
        <v>100</v>
      </c>
      <c r="E60" s="9">
        <v>100</v>
      </c>
      <c r="F60" s="9">
        <v>100</v>
      </c>
      <c r="G60" s="9">
        <v>100.8</v>
      </c>
      <c r="H60" s="9">
        <v>102.1</v>
      </c>
    </row>
    <row r="61" spans="1:8" ht="40.200000000000003" thickBot="1" x14ac:dyDescent="0.3">
      <c r="A61" s="38"/>
      <c r="B61" s="7" t="s">
        <v>57</v>
      </c>
      <c r="C61" s="8" t="s">
        <v>54</v>
      </c>
      <c r="D61" s="9">
        <v>129.80000000000001</v>
      </c>
      <c r="E61" s="9">
        <v>119</v>
      </c>
      <c r="F61" s="9">
        <v>105.7</v>
      </c>
      <c r="G61" s="9">
        <v>107.4</v>
      </c>
      <c r="H61" s="9">
        <v>105.6</v>
      </c>
    </row>
    <row r="62" spans="1:8" ht="27" thickBot="1" x14ac:dyDescent="0.3">
      <c r="A62" s="38" t="s">
        <v>73</v>
      </c>
      <c r="B62" s="7" t="s">
        <v>74</v>
      </c>
      <c r="C62" s="8" t="s">
        <v>56</v>
      </c>
      <c r="D62" s="9">
        <v>388650</v>
      </c>
      <c r="E62" s="14">
        <f>E63*E64*D62/10000</f>
        <v>481257.522</v>
      </c>
      <c r="F62" s="14">
        <f t="shared" ref="F62:H62" si="22">F63*F64*E62/10000</f>
        <v>533553.37062812992</v>
      </c>
      <c r="G62" s="14">
        <f t="shared" si="22"/>
        <v>573732.60720328125</v>
      </c>
      <c r="H62" s="14">
        <f t="shared" si="22"/>
        <v>606198.98797970056</v>
      </c>
    </row>
    <row r="63" spans="1:8" ht="66.599999999999994" thickBot="1" x14ac:dyDescent="0.3">
      <c r="A63" s="38"/>
      <c r="B63" s="7" t="s">
        <v>59</v>
      </c>
      <c r="C63" s="8" t="s">
        <v>53</v>
      </c>
      <c r="D63" s="9">
        <v>102</v>
      </c>
      <c r="E63" s="9">
        <v>102</v>
      </c>
      <c r="F63" s="9">
        <v>104.1</v>
      </c>
      <c r="G63" s="9">
        <v>104.5</v>
      </c>
      <c r="H63" s="9">
        <v>104.2</v>
      </c>
    </row>
    <row r="64" spans="1:8" ht="40.200000000000003" thickBot="1" x14ac:dyDescent="0.3">
      <c r="A64" s="38"/>
      <c r="B64" s="7" t="s">
        <v>57</v>
      </c>
      <c r="C64" s="8" t="s">
        <v>54</v>
      </c>
      <c r="D64" s="9">
        <v>76.7</v>
      </c>
      <c r="E64" s="9">
        <v>121.4</v>
      </c>
      <c r="F64" s="9">
        <v>106.5</v>
      </c>
      <c r="G64" s="9">
        <v>102.9</v>
      </c>
      <c r="H64" s="9">
        <v>101.4</v>
      </c>
    </row>
    <row r="65" spans="1:8" ht="40.200000000000003" thickBot="1" x14ac:dyDescent="0.3">
      <c r="A65" s="38" t="s">
        <v>75</v>
      </c>
      <c r="B65" s="7" t="s">
        <v>76</v>
      </c>
      <c r="C65" s="8" t="s">
        <v>56</v>
      </c>
      <c r="D65" s="9">
        <v>62000</v>
      </c>
      <c r="E65" s="14">
        <f>E66*E67*D65/10000</f>
        <v>67741.2</v>
      </c>
      <c r="F65" s="14">
        <f t="shared" ref="F65:H65" si="23">F66*F67*E65/10000</f>
        <v>72000.089243999988</v>
      </c>
      <c r="G65" s="14">
        <f t="shared" si="23"/>
        <v>74236.268015740163</v>
      </c>
      <c r="H65" s="14">
        <f t="shared" si="23"/>
        <v>76178.882677176065</v>
      </c>
    </row>
    <row r="66" spans="1:8" ht="66.599999999999994" thickBot="1" x14ac:dyDescent="0.3">
      <c r="A66" s="38"/>
      <c r="B66" s="7" t="s">
        <v>59</v>
      </c>
      <c r="C66" s="8" t="s">
        <v>53</v>
      </c>
      <c r="D66" s="9">
        <v>87.3</v>
      </c>
      <c r="E66" s="9">
        <v>90</v>
      </c>
      <c r="F66" s="9">
        <v>99.8</v>
      </c>
      <c r="G66" s="9">
        <v>100.2</v>
      </c>
      <c r="H66" s="9">
        <v>101.2</v>
      </c>
    </row>
    <row r="67" spans="1:8" ht="40.200000000000003" thickBot="1" x14ac:dyDescent="0.3">
      <c r="A67" s="38"/>
      <c r="B67" s="7" t="s">
        <v>57</v>
      </c>
      <c r="C67" s="8" t="s">
        <v>54</v>
      </c>
      <c r="D67" s="9">
        <v>100.6</v>
      </c>
      <c r="E67" s="9">
        <v>121.4</v>
      </c>
      <c r="F67" s="9">
        <v>106.5</v>
      </c>
      <c r="G67" s="9">
        <v>102.9</v>
      </c>
      <c r="H67" s="9">
        <v>101.4</v>
      </c>
    </row>
    <row r="68" spans="1:8" ht="40.200000000000003" thickBot="1" x14ac:dyDescent="0.3">
      <c r="A68" s="38" t="s">
        <v>77</v>
      </c>
      <c r="B68" s="7" t="s">
        <v>78</v>
      </c>
      <c r="C68" s="8" t="s">
        <v>56</v>
      </c>
      <c r="D68" s="9">
        <v>4950202</v>
      </c>
      <c r="E68" s="14">
        <f>E69*E70*D68/10000</f>
        <v>5130636.8629000001</v>
      </c>
      <c r="F68" s="14">
        <f t="shared" ref="F68:H68" si="24">F69*F70*E68/10000</f>
        <v>5566345.9372080564</v>
      </c>
      <c r="G68" s="14">
        <f t="shared" si="24"/>
        <v>5900655.1078508357</v>
      </c>
      <c r="H68" s="14">
        <f t="shared" si="24"/>
        <v>6366482.3253401192</v>
      </c>
    </row>
    <row r="69" spans="1:8" ht="66.599999999999994" thickBot="1" x14ac:dyDescent="0.3">
      <c r="A69" s="38"/>
      <c r="B69" s="7" t="s">
        <v>59</v>
      </c>
      <c r="C69" s="8" t="s">
        <v>53</v>
      </c>
      <c r="D69" s="9">
        <v>116.7</v>
      </c>
      <c r="E69" s="9">
        <v>95</v>
      </c>
      <c r="F69" s="9">
        <v>101.3</v>
      </c>
      <c r="G69" s="9">
        <v>100.1</v>
      </c>
      <c r="H69" s="9">
        <v>101.5</v>
      </c>
    </row>
    <row r="70" spans="1:8" ht="40.200000000000003" thickBot="1" x14ac:dyDescent="0.3">
      <c r="A70" s="38"/>
      <c r="B70" s="7" t="s">
        <v>57</v>
      </c>
      <c r="C70" s="8" t="s">
        <v>54</v>
      </c>
      <c r="D70" s="9">
        <v>105.7</v>
      </c>
      <c r="E70" s="9">
        <v>109.1</v>
      </c>
      <c r="F70" s="9">
        <v>107.1</v>
      </c>
      <c r="G70" s="9">
        <v>105.9</v>
      </c>
      <c r="H70" s="9">
        <v>106.3</v>
      </c>
    </row>
    <row r="71" spans="1:8" ht="53.4" thickBot="1" x14ac:dyDescent="0.3">
      <c r="A71" s="38" t="s">
        <v>79</v>
      </c>
      <c r="B71" s="7" t="s">
        <v>80</v>
      </c>
      <c r="C71" s="8" t="s">
        <v>56</v>
      </c>
      <c r="D71" s="9">
        <v>339594</v>
      </c>
      <c r="E71" s="14">
        <f>E72*E73*D71/10000</f>
        <v>360818.625</v>
      </c>
      <c r="F71" s="14">
        <f t="shared" ref="F71:H71" si="25">F72*F73*E71/10000</f>
        <v>364065.99262500001</v>
      </c>
      <c r="G71" s="14">
        <f t="shared" si="25"/>
        <v>372447.51990721276</v>
      </c>
      <c r="H71" s="14">
        <f t="shared" si="25"/>
        <v>383094.8633825602</v>
      </c>
    </row>
    <row r="72" spans="1:8" ht="66.599999999999994" thickBot="1" x14ac:dyDescent="0.3">
      <c r="A72" s="38"/>
      <c r="B72" s="7" t="s">
        <v>59</v>
      </c>
      <c r="C72" s="8" t="s">
        <v>53</v>
      </c>
      <c r="D72" s="9">
        <v>95</v>
      </c>
      <c r="E72" s="9">
        <v>85</v>
      </c>
      <c r="F72" s="9">
        <v>100</v>
      </c>
      <c r="G72" s="9">
        <v>100.1</v>
      </c>
      <c r="H72" s="9">
        <v>100.35</v>
      </c>
    </row>
    <row r="73" spans="1:8" ht="40.200000000000003" thickBot="1" x14ac:dyDescent="0.3">
      <c r="A73" s="38"/>
      <c r="B73" s="7" t="s">
        <v>57</v>
      </c>
      <c r="C73" s="8" t="s">
        <v>54</v>
      </c>
      <c r="D73" s="9">
        <v>108.7</v>
      </c>
      <c r="E73" s="9">
        <v>125</v>
      </c>
      <c r="F73" s="9">
        <v>100.9</v>
      </c>
      <c r="G73" s="9">
        <v>102.2</v>
      </c>
      <c r="H73" s="9">
        <v>102.5</v>
      </c>
    </row>
    <row r="74" spans="1:8" ht="53.4" thickBot="1" x14ac:dyDescent="0.3">
      <c r="A74" s="38" t="s">
        <v>81</v>
      </c>
      <c r="B74" s="7" t="s">
        <v>82</v>
      </c>
      <c r="C74" s="8" t="s">
        <v>56</v>
      </c>
      <c r="D74" s="9">
        <v>312346</v>
      </c>
      <c r="E74" s="14">
        <f>E75*E76*D74/10000</f>
        <v>347172.57900000003</v>
      </c>
      <c r="F74" s="14">
        <f t="shared" ref="F74:H74" si="26">F75*F76*E74/10000</f>
        <v>363836.862792</v>
      </c>
      <c r="G74" s="14">
        <f t="shared" si="26"/>
        <v>380937.19534322398</v>
      </c>
      <c r="H74" s="14">
        <f t="shared" si="26"/>
        <v>403983.89566148899</v>
      </c>
    </row>
    <row r="75" spans="1:8" ht="66.599999999999994" thickBot="1" x14ac:dyDescent="0.3">
      <c r="A75" s="38"/>
      <c r="B75" s="7" t="s">
        <v>59</v>
      </c>
      <c r="C75" s="8" t="s">
        <v>53</v>
      </c>
      <c r="D75" s="9">
        <v>92</v>
      </c>
      <c r="E75" s="9">
        <v>95</v>
      </c>
      <c r="F75" s="9">
        <v>100</v>
      </c>
      <c r="G75" s="9">
        <v>100</v>
      </c>
      <c r="H75" s="9">
        <v>101</v>
      </c>
    </row>
    <row r="76" spans="1:8" ht="40.200000000000003" thickBot="1" x14ac:dyDescent="0.3">
      <c r="A76" s="38"/>
      <c r="B76" s="7" t="s">
        <v>57</v>
      </c>
      <c r="C76" s="8" t="s">
        <v>54</v>
      </c>
      <c r="D76" s="9">
        <v>115.6</v>
      </c>
      <c r="E76" s="9">
        <v>117</v>
      </c>
      <c r="F76" s="9">
        <v>104.8</v>
      </c>
      <c r="G76" s="9">
        <v>104.7</v>
      </c>
      <c r="H76" s="9">
        <v>105</v>
      </c>
    </row>
    <row r="77" spans="1:8" ht="66.599999999999994" thickBot="1" x14ac:dyDescent="0.3">
      <c r="A77" s="38" t="s">
        <v>83</v>
      </c>
      <c r="B77" s="7" t="s">
        <v>84</v>
      </c>
      <c r="C77" s="8" t="s">
        <v>56</v>
      </c>
      <c r="D77" s="9">
        <v>370500</v>
      </c>
      <c r="E77" s="14">
        <f>E78*E79*D77/10000</f>
        <v>866970</v>
      </c>
      <c r="F77" s="14">
        <f>F78*F79*E77/10000</f>
        <v>1226589.156</v>
      </c>
      <c r="G77" s="14">
        <f>G78*G79*F77/10000</f>
        <v>1348450.7886486</v>
      </c>
      <c r="H77" s="14">
        <f>H78*H79*G77/10000</f>
        <v>1486666.9944850814</v>
      </c>
    </row>
    <row r="78" spans="1:8" ht="66.599999999999994" thickBot="1" x14ac:dyDescent="0.3">
      <c r="A78" s="38"/>
      <c r="B78" s="7" t="s">
        <v>59</v>
      </c>
      <c r="C78" s="8" t="s">
        <v>53</v>
      </c>
      <c r="D78" s="9">
        <v>92</v>
      </c>
      <c r="E78" s="9">
        <v>200</v>
      </c>
      <c r="F78" s="9">
        <v>135</v>
      </c>
      <c r="G78" s="9">
        <v>105</v>
      </c>
      <c r="H78" s="9">
        <v>105</v>
      </c>
    </row>
    <row r="79" spans="1:8" ht="40.200000000000003" thickBot="1" x14ac:dyDescent="0.3">
      <c r="A79" s="38"/>
      <c r="B79" s="7" t="s">
        <v>57</v>
      </c>
      <c r="C79" s="8" t="s">
        <v>54</v>
      </c>
      <c r="D79" s="9">
        <v>147.1</v>
      </c>
      <c r="E79" s="9">
        <v>117</v>
      </c>
      <c r="F79" s="9">
        <v>104.8</v>
      </c>
      <c r="G79" s="9">
        <v>104.7</v>
      </c>
      <c r="H79" s="9">
        <v>105</v>
      </c>
    </row>
    <row r="80" spans="1:8" ht="40.200000000000003" thickBot="1" x14ac:dyDescent="0.3">
      <c r="A80" s="38" t="s">
        <v>85</v>
      </c>
      <c r="B80" s="7" t="s">
        <v>86</v>
      </c>
      <c r="C80" s="8" t="s">
        <v>56</v>
      </c>
      <c r="D80" s="9">
        <v>8707055</v>
      </c>
      <c r="E80" s="14">
        <f>E81*E82*D80/10000</f>
        <v>10582554.647</v>
      </c>
      <c r="F80" s="14">
        <f t="shared" ref="F80:H80" si="27">F81*F82*E80/10000</f>
        <v>11667224.16809891</v>
      </c>
      <c r="G80" s="14">
        <f t="shared" si="27"/>
        <v>12582051.215119544</v>
      </c>
      <c r="H80" s="14">
        <f t="shared" si="27"/>
        <v>13607488.389151787</v>
      </c>
    </row>
    <row r="81" spans="1:8" ht="66.599999999999994" thickBot="1" x14ac:dyDescent="0.3">
      <c r="A81" s="38"/>
      <c r="B81" s="7" t="s">
        <v>59</v>
      </c>
      <c r="C81" s="8" t="s">
        <v>53</v>
      </c>
      <c r="D81" s="9">
        <v>67</v>
      </c>
      <c r="E81" s="9">
        <v>103</v>
      </c>
      <c r="F81" s="9">
        <v>105.2</v>
      </c>
      <c r="G81" s="9">
        <v>103</v>
      </c>
      <c r="H81" s="9">
        <v>103</v>
      </c>
    </row>
    <row r="82" spans="1:8" ht="40.200000000000003" thickBot="1" x14ac:dyDescent="0.3">
      <c r="A82" s="38"/>
      <c r="B82" s="7" t="s">
        <v>57</v>
      </c>
      <c r="C82" s="8" t="s">
        <v>54</v>
      </c>
      <c r="D82" s="9">
        <v>86.8</v>
      </c>
      <c r="E82" s="9">
        <v>118</v>
      </c>
      <c r="F82" s="9">
        <v>104.8</v>
      </c>
      <c r="G82" s="9">
        <v>104.7</v>
      </c>
      <c r="H82" s="9">
        <v>105</v>
      </c>
    </row>
    <row r="83" spans="1:8" ht="27" thickBot="1" x14ac:dyDescent="0.3">
      <c r="A83" s="38" t="s">
        <v>87</v>
      </c>
      <c r="B83" s="7" t="s">
        <v>88</v>
      </c>
      <c r="C83" s="8" t="s">
        <v>56</v>
      </c>
      <c r="D83" s="9">
        <v>3251</v>
      </c>
      <c r="E83" s="14">
        <f>E84*E85*D83/10000</f>
        <v>2969.7885000000001</v>
      </c>
      <c r="F83" s="14">
        <f t="shared" ref="F83:H83" si="28">F84*F85*E83/10000</f>
        <v>3168.3544986870002</v>
      </c>
      <c r="G83" s="14">
        <f t="shared" si="28"/>
        <v>3399.4099188582486</v>
      </c>
      <c r="H83" s="14">
        <f t="shared" si="28"/>
        <v>3661.572411800596</v>
      </c>
    </row>
    <row r="84" spans="1:8" ht="66.599999999999994" thickBot="1" x14ac:dyDescent="0.3">
      <c r="A84" s="38"/>
      <c r="B84" s="7" t="s">
        <v>59</v>
      </c>
      <c r="C84" s="8" t="s">
        <v>53</v>
      </c>
      <c r="D84" s="9">
        <v>110</v>
      </c>
      <c r="E84" s="9">
        <v>87</v>
      </c>
      <c r="F84" s="9">
        <v>99.8</v>
      </c>
      <c r="G84" s="9">
        <v>99.9</v>
      </c>
      <c r="H84" s="9">
        <v>102</v>
      </c>
    </row>
    <row r="85" spans="1:8" ht="40.200000000000003" thickBot="1" x14ac:dyDescent="0.3">
      <c r="A85" s="38"/>
      <c r="B85" s="7" t="s">
        <v>57</v>
      </c>
      <c r="C85" s="8" t="s">
        <v>54</v>
      </c>
      <c r="D85" s="9">
        <v>77.7</v>
      </c>
      <c r="E85" s="9">
        <v>105</v>
      </c>
      <c r="F85" s="9">
        <v>106.9</v>
      </c>
      <c r="G85" s="9">
        <v>107.4</v>
      </c>
      <c r="H85" s="9">
        <v>105.6</v>
      </c>
    </row>
    <row r="86" spans="1:8" ht="132.6" thickBot="1" x14ac:dyDescent="0.3">
      <c r="A86" s="38">
        <v>4</v>
      </c>
      <c r="B86" s="7" t="s">
        <v>89</v>
      </c>
      <c r="C86" s="8" t="s">
        <v>56</v>
      </c>
      <c r="D86" s="9">
        <v>7022038</v>
      </c>
      <c r="E86" s="14">
        <f>E87*E88*D86/10000</f>
        <v>8988594.8520900011</v>
      </c>
      <c r="F86" s="14">
        <f t="shared" ref="F86:H86" si="29">F87*F88*E86/10000</f>
        <v>9923408.71670736</v>
      </c>
      <c r="G86" s="14">
        <f t="shared" si="29"/>
        <v>10832273.874253154</v>
      </c>
      <c r="H86" s="14">
        <f t="shared" si="29"/>
        <v>11804903.745422347</v>
      </c>
    </row>
    <row r="87" spans="1:8" ht="66.599999999999994" thickBot="1" x14ac:dyDescent="0.3">
      <c r="A87" s="38"/>
      <c r="B87" s="7" t="s">
        <v>59</v>
      </c>
      <c r="C87" s="8" t="s">
        <v>53</v>
      </c>
      <c r="D87" s="9">
        <v>102.8</v>
      </c>
      <c r="E87" s="9">
        <v>116.9</v>
      </c>
      <c r="F87" s="9">
        <v>100</v>
      </c>
      <c r="G87" s="9">
        <v>100.7</v>
      </c>
      <c r="H87" s="9">
        <v>101</v>
      </c>
    </row>
    <row r="88" spans="1:8" ht="40.200000000000003" thickBot="1" x14ac:dyDescent="0.3">
      <c r="A88" s="38"/>
      <c r="B88" s="7" t="s">
        <v>57</v>
      </c>
      <c r="C88" s="8" t="s">
        <v>54</v>
      </c>
      <c r="D88" s="9">
        <v>105.4</v>
      </c>
      <c r="E88" s="9">
        <v>109.5</v>
      </c>
      <c r="F88" s="9">
        <v>110.4</v>
      </c>
      <c r="G88" s="9">
        <v>108.4</v>
      </c>
      <c r="H88" s="9">
        <v>107.9</v>
      </c>
    </row>
    <row r="89" spans="1:8" ht="14.4" thickBot="1" x14ac:dyDescent="0.3">
      <c r="A89" s="11" t="s">
        <v>90</v>
      </c>
      <c r="B89" s="41" t="s">
        <v>91</v>
      </c>
      <c r="C89" s="42"/>
      <c r="D89" s="42"/>
      <c r="E89" s="42"/>
      <c r="F89" s="42"/>
      <c r="G89" s="42"/>
      <c r="H89" s="43"/>
    </row>
    <row r="90" spans="1:8" ht="53.4" thickBot="1" x14ac:dyDescent="0.3">
      <c r="A90" s="38">
        <v>1</v>
      </c>
      <c r="B90" s="7" t="s">
        <v>92</v>
      </c>
      <c r="C90" s="8" t="s">
        <v>56</v>
      </c>
      <c r="D90" s="9">
        <v>22382133</v>
      </c>
      <c r="E90" s="14">
        <f>E91*E92*D90/10000</f>
        <v>26534690.13549</v>
      </c>
      <c r="F90" s="9">
        <f>F91*F92*E90/10000</f>
        <v>28310391.59935699</v>
      </c>
      <c r="G90" s="9">
        <f t="shared" ref="G90:H90" si="30">G91*G92*F90/10000</f>
        <v>30322722.544630885</v>
      </c>
      <c r="H90" s="9">
        <f t="shared" si="30"/>
        <v>32512144.403243408</v>
      </c>
    </row>
    <row r="91" spans="1:8" ht="66.599999999999994" thickBot="1" x14ac:dyDescent="0.3">
      <c r="A91" s="38"/>
      <c r="B91" s="7" t="s">
        <v>59</v>
      </c>
      <c r="C91" s="8" t="s">
        <v>53</v>
      </c>
      <c r="D91" s="10">
        <v>110.8</v>
      </c>
      <c r="E91" s="10">
        <v>103</v>
      </c>
      <c r="F91" s="10">
        <v>102</v>
      </c>
      <c r="G91" s="10">
        <v>102.3</v>
      </c>
      <c r="H91" s="10">
        <v>102.8</v>
      </c>
    </row>
    <row r="92" spans="1:8" ht="40.200000000000003" thickBot="1" x14ac:dyDescent="0.3">
      <c r="A92" s="38"/>
      <c r="B92" s="7" t="s">
        <v>57</v>
      </c>
      <c r="C92" s="8" t="s">
        <v>54</v>
      </c>
      <c r="D92" s="10">
        <v>118.7</v>
      </c>
      <c r="E92" s="10">
        <v>115.1</v>
      </c>
      <c r="F92" s="10">
        <v>104.6</v>
      </c>
      <c r="G92" s="10">
        <v>104.7</v>
      </c>
      <c r="H92" s="10">
        <v>104.3</v>
      </c>
    </row>
    <row r="93" spans="1:8" ht="14.4" thickBot="1" x14ac:dyDescent="0.3">
      <c r="A93" s="38"/>
      <c r="B93" s="7" t="s">
        <v>17</v>
      </c>
      <c r="C93" s="8"/>
      <c r="D93" s="9"/>
      <c r="E93" s="9"/>
      <c r="F93" s="9"/>
      <c r="G93" s="9"/>
      <c r="H93" s="9"/>
    </row>
    <row r="94" spans="1:8" ht="27" thickBot="1" x14ac:dyDescent="0.3">
      <c r="A94" s="38" t="s">
        <v>18</v>
      </c>
      <c r="B94" s="7" t="s">
        <v>93</v>
      </c>
      <c r="C94" s="8" t="s">
        <v>56</v>
      </c>
      <c r="D94" s="9">
        <v>119956</v>
      </c>
      <c r="E94" s="14">
        <f>E95*E96*D94/10000</f>
        <v>140655.12753599999</v>
      </c>
      <c r="F94" s="14">
        <f t="shared" ref="F94:H94" si="31">F95*F96*E94/10000</f>
        <v>145578.05699975998</v>
      </c>
      <c r="G94" s="14">
        <f t="shared" si="31"/>
        <v>152625.05400494736</v>
      </c>
      <c r="H94" s="14">
        <f t="shared" si="31"/>
        <v>158624.43962777383</v>
      </c>
    </row>
    <row r="95" spans="1:8" ht="66.599999999999994" thickBot="1" x14ac:dyDescent="0.3">
      <c r="A95" s="38"/>
      <c r="B95" s="7" t="s">
        <v>59</v>
      </c>
      <c r="C95" s="8" t="s">
        <v>53</v>
      </c>
      <c r="D95" s="10">
        <f>D96/1.112</f>
        <v>110.6115107913669</v>
      </c>
      <c r="E95" s="10">
        <v>98.7</v>
      </c>
      <c r="F95" s="10">
        <v>100</v>
      </c>
      <c r="G95" s="10">
        <v>101.1</v>
      </c>
      <c r="H95" s="10">
        <v>101.1</v>
      </c>
    </row>
    <row r="96" spans="1:8" ht="40.200000000000003" thickBot="1" x14ac:dyDescent="0.3">
      <c r="A96" s="38"/>
      <c r="B96" s="7" t="s">
        <v>57</v>
      </c>
      <c r="C96" s="8" t="s">
        <v>54</v>
      </c>
      <c r="D96" s="10">
        <v>123</v>
      </c>
      <c r="E96" s="10">
        <v>118.8</v>
      </c>
      <c r="F96" s="10">
        <v>103.5</v>
      </c>
      <c r="G96" s="10">
        <v>103.7</v>
      </c>
      <c r="H96" s="10">
        <v>102.8</v>
      </c>
    </row>
    <row r="97" spans="1:8" ht="27" thickBot="1" x14ac:dyDescent="0.3">
      <c r="A97" s="38" t="s">
        <v>20</v>
      </c>
      <c r="B97" s="7" t="s">
        <v>94</v>
      </c>
      <c r="C97" s="8" t="s">
        <v>56</v>
      </c>
      <c r="D97" s="9">
        <f>D90-D94</f>
        <v>22262177</v>
      </c>
      <c r="E97" s="14">
        <f t="shared" ref="E97:H97" si="32">E90-E94</f>
        <v>26394035.007954001</v>
      </c>
      <c r="F97" s="14">
        <f t="shared" si="32"/>
        <v>28164813.542357229</v>
      </c>
      <c r="G97" s="14">
        <f t="shared" si="32"/>
        <v>30170097.490625937</v>
      </c>
      <c r="H97" s="14">
        <f t="shared" si="32"/>
        <v>32353519.963615634</v>
      </c>
    </row>
    <row r="98" spans="1:8" ht="14.4" thickBot="1" x14ac:dyDescent="0.3">
      <c r="A98" s="38"/>
      <c r="B98" s="7"/>
      <c r="C98" s="8"/>
      <c r="D98" s="9"/>
      <c r="E98" s="17">
        <f>E99*E100*D97/10000</f>
        <v>26394035.007954005</v>
      </c>
      <c r="F98" s="17">
        <f>F99*F100*E97/10000</f>
        <v>28164813.542357232</v>
      </c>
      <c r="G98" s="17">
        <f t="shared" ref="G98:H98" si="33">G99*G100*F97/10000</f>
        <v>30170097.490625933</v>
      </c>
      <c r="H98" s="17">
        <f t="shared" si="33"/>
        <v>32353519.963615637</v>
      </c>
    </row>
    <row r="99" spans="1:8" ht="66.599999999999994" thickBot="1" x14ac:dyDescent="0.3">
      <c r="A99" s="38"/>
      <c r="B99" s="7" t="s">
        <v>59</v>
      </c>
      <c r="C99" s="8" t="s">
        <v>53</v>
      </c>
      <c r="D99" s="10">
        <f>D100/1.112</f>
        <v>104.94604316546761</v>
      </c>
      <c r="E99" s="10">
        <f>E97/D97/E100*10000</f>
        <v>104.55025645669747</v>
      </c>
      <c r="F99" s="10">
        <f t="shared" ref="F99:H99" si="34">F97/E97/F100*10000</f>
        <v>102.11388548041033</v>
      </c>
      <c r="G99" s="10">
        <f t="shared" si="34"/>
        <v>102.31119361843768</v>
      </c>
      <c r="H99" s="10">
        <f t="shared" si="34"/>
        <v>102.91462714977459</v>
      </c>
    </row>
    <row r="100" spans="1:8" ht="40.200000000000003" thickBot="1" x14ac:dyDescent="0.3">
      <c r="A100" s="38"/>
      <c r="B100" s="7" t="s">
        <v>57</v>
      </c>
      <c r="C100" s="8" t="s">
        <v>54</v>
      </c>
      <c r="D100" s="9">
        <v>116.7</v>
      </c>
      <c r="E100" s="10">
        <v>113.4</v>
      </c>
      <c r="F100" s="10">
        <v>104.5</v>
      </c>
      <c r="G100" s="10">
        <v>104.7</v>
      </c>
      <c r="H100" s="10">
        <v>104.2</v>
      </c>
    </row>
    <row r="101" spans="1:8" ht="53.4" thickBot="1" x14ac:dyDescent="0.3">
      <c r="A101" s="38">
        <v>2</v>
      </c>
      <c r="B101" s="7" t="s">
        <v>95</v>
      </c>
      <c r="C101" s="8"/>
      <c r="D101" s="9"/>
      <c r="E101" s="9"/>
      <c r="F101" s="9"/>
      <c r="G101" s="9"/>
      <c r="H101" s="9"/>
    </row>
    <row r="102" spans="1:8" ht="40.200000000000003" thickBot="1" x14ac:dyDescent="0.3">
      <c r="A102" s="38" t="s">
        <v>96</v>
      </c>
      <c r="B102" s="7" t="s">
        <v>97</v>
      </c>
      <c r="C102" s="8" t="s">
        <v>56</v>
      </c>
      <c r="D102" s="9">
        <v>65956</v>
      </c>
      <c r="E102" s="9">
        <v>54409</v>
      </c>
      <c r="F102" s="9">
        <v>84155</v>
      </c>
      <c r="G102" s="9">
        <v>88062</v>
      </c>
      <c r="H102" s="9">
        <v>93124</v>
      </c>
    </row>
    <row r="103" spans="1:8" ht="72.75" customHeight="1" thickBot="1" x14ac:dyDescent="0.3">
      <c r="A103" s="38"/>
      <c r="B103" s="7" t="s">
        <v>98</v>
      </c>
      <c r="C103" s="8" t="s">
        <v>53</v>
      </c>
      <c r="D103" s="9">
        <v>110.6</v>
      </c>
      <c r="E103" s="10">
        <v>97.8</v>
      </c>
      <c r="F103" s="10">
        <v>100</v>
      </c>
      <c r="G103" s="10">
        <v>101.1</v>
      </c>
      <c r="H103" s="10">
        <v>101.1</v>
      </c>
    </row>
    <row r="104" spans="1:8" ht="27" thickBot="1" x14ac:dyDescent="0.3">
      <c r="A104" s="38" t="s">
        <v>99</v>
      </c>
      <c r="B104" s="7" t="s">
        <v>100</v>
      </c>
      <c r="C104" s="8" t="s">
        <v>56</v>
      </c>
      <c r="D104" s="9">
        <f>D94-D102</f>
        <v>54000</v>
      </c>
      <c r="E104" s="14">
        <f t="shared" ref="E104:H104" si="35">E94-E102</f>
        <v>86246.127535999985</v>
      </c>
      <c r="F104" s="14">
        <f t="shared" si="35"/>
        <v>61423.056999759981</v>
      </c>
      <c r="G104" s="14">
        <f t="shared" si="35"/>
        <v>64563.054004947364</v>
      </c>
      <c r="H104" s="14">
        <f t="shared" si="35"/>
        <v>65500.439627773827</v>
      </c>
    </row>
    <row r="105" spans="1:8" ht="66.599999999999994" thickBot="1" x14ac:dyDescent="0.3">
      <c r="A105" s="38"/>
      <c r="B105" s="7" t="s">
        <v>98</v>
      </c>
      <c r="C105" s="8" t="s">
        <v>53</v>
      </c>
      <c r="D105" s="9">
        <v>110.6</v>
      </c>
      <c r="E105" s="10">
        <v>97.8</v>
      </c>
      <c r="F105" s="10">
        <v>100</v>
      </c>
      <c r="G105" s="10">
        <v>101.1</v>
      </c>
      <c r="H105" s="10">
        <v>101.1</v>
      </c>
    </row>
    <row r="106" spans="1:8" ht="53.4" thickBot="1" x14ac:dyDescent="0.3">
      <c r="A106" s="38">
        <v>3</v>
      </c>
      <c r="B106" s="7" t="s">
        <v>101</v>
      </c>
      <c r="C106" s="8"/>
      <c r="D106" s="9"/>
      <c r="E106" s="9"/>
      <c r="F106" s="9"/>
      <c r="G106" s="9"/>
      <c r="H106" s="9"/>
    </row>
    <row r="107" spans="1:8" ht="40.200000000000003" thickBot="1" x14ac:dyDescent="0.3">
      <c r="A107" s="38" t="s">
        <v>60</v>
      </c>
      <c r="B107" s="7" t="s">
        <v>102</v>
      </c>
      <c r="C107" s="8" t="s">
        <v>56</v>
      </c>
      <c r="D107" s="9">
        <f>D97-D109</f>
        <v>22260877</v>
      </c>
      <c r="E107" s="9">
        <f t="shared" ref="E107:H107" si="36">E97-E109</f>
        <v>26392685.007954001</v>
      </c>
      <c r="F107" s="9">
        <f t="shared" si="36"/>
        <v>28163413.542357229</v>
      </c>
      <c r="G107" s="9">
        <f t="shared" si="36"/>
        <v>30168597.490625937</v>
      </c>
      <c r="H107" s="9">
        <f t="shared" si="36"/>
        <v>32351919.963615634</v>
      </c>
    </row>
    <row r="108" spans="1:8" ht="66.599999999999994" thickBot="1" x14ac:dyDescent="0.3">
      <c r="A108" s="38"/>
      <c r="B108" s="7" t="s">
        <v>98</v>
      </c>
      <c r="C108" s="8" t="s">
        <v>53</v>
      </c>
      <c r="D108" s="9">
        <v>104.9</v>
      </c>
      <c r="E108" s="10">
        <v>99.6</v>
      </c>
      <c r="F108" s="10">
        <v>106.5</v>
      </c>
      <c r="G108" s="10">
        <v>100.8</v>
      </c>
      <c r="H108" s="10">
        <v>102.3</v>
      </c>
    </row>
    <row r="109" spans="1:8" ht="27" thickBot="1" x14ac:dyDescent="0.3">
      <c r="A109" s="38" t="s">
        <v>62</v>
      </c>
      <c r="B109" s="7" t="s">
        <v>100</v>
      </c>
      <c r="C109" s="8" t="s">
        <v>56</v>
      </c>
      <c r="D109" s="9">
        <v>1300</v>
      </c>
      <c r="E109" s="9">
        <v>1350</v>
      </c>
      <c r="F109" s="9">
        <v>1400</v>
      </c>
      <c r="G109" s="9">
        <v>1500</v>
      </c>
      <c r="H109" s="9">
        <v>1600</v>
      </c>
    </row>
    <row r="110" spans="1:8" ht="66.599999999999994" thickBot="1" x14ac:dyDescent="0.3">
      <c r="A110" s="38"/>
      <c r="B110" s="7" t="s">
        <v>98</v>
      </c>
      <c r="C110" s="8" t="s">
        <v>53</v>
      </c>
      <c r="D110" s="9">
        <v>104.9</v>
      </c>
      <c r="E110" s="10">
        <v>99.6</v>
      </c>
      <c r="F110" s="10">
        <v>106.5</v>
      </c>
      <c r="G110" s="10">
        <v>100.8</v>
      </c>
      <c r="H110" s="10">
        <v>102.3</v>
      </c>
    </row>
    <row r="111" spans="1:8" ht="14.4" thickBot="1" x14ac:dyDescent="0.3">
      <c r="A111" s="11" t="s">
        <v>103</v>
      </c>
      <c r="B111" s="41" t="s">
        <v>104</v>
      </c>
      <c r="C111" s="42"/>
      <c r="D111" s="42"/>
      <c r="E111" s="42"/>
      <c r="F111" s="42"/>
      <c r="G111" s="42"/>
      <c r="H111" s="43"/>
    </row>
    <row r="112" spans="1:8" ht="26.25" customHeight="1" thickBot="1" x14ac:dyDescent="0.3">
      <c r="A112" s="38">
        <v>1</v>
      </c>
      <c r="B112" s="7" t="s">
        <v>105</v>
      </c>
      <c r="C112" s="8" t="s">
        <v>106</v>
      </c>
      <c r="D112" s="9">
        <v>1.718</v>
      </c>
      <c r="E112" s="9">
        <v>0.98799999999999999</v>
      </c>
      <c r="F112" s="9">
        <v>1.742</v>
      </c>
      <c r="G112" s="9">
        <v>1.75</v>
      </c>
      <c r="H112" s="9">
        <v>1.7549999999999999</v>
      </c>
    </row>
    <row r="113" spans="1:8" ht="14.4" thickBot="1" x14ac:dyDescent="0.3">
      <c r="A113" s="38">
        <v>2</v>
      </c>
      <c r="B113" s="7" t="s">
        <v>107</v>
      </c>
      <c r="C113" s="8" t="s">
        <v>106</v>
      </c>
      <c r="D113" s="9">
        <v>4.5519999999999996</v>
      </c>
      <c r="E113" s="9">
        <v>3.2</v>
      </c>
      <c r="F113" s="9">
        <v>4.5720000000000001</v>
      </c>
      <c r="G113" s="9">
        <v>4.5780000000000003</v>
      </c>
      <c r="H113" s="9">
        <v>4.5839999999999996</v>
      </c>
    </row>
    <row r="114" spans="1:8" ht="14.4" thickBot="1" x14ac:dyDescent="0.3">
      <c r="A114" s="38">
        <v>3</v>
      </c>
      <c r="B114" s="7" t="s">
        <v>108</v>
      </c>
      <c r="C114" s="8" t="s">
        <v>106</v>
      </c>
      <c r="D114" s="9">
        <v>0.995</v>
      </c>
      <c r="E114" s="9">
        <v>0.191</v>
      </c>
      <c r="F114" s="9">
        <v>0.998</v>
      </c>
      <c r="G114" s="9">
        <v>1.0009999999999999</v>
      </c>
      <c r="H114" s="9">
        <v>1.006</v>
      </c>
    </row>
    <row r="115" spans="1:8" ht="27" thickBot="1" x14ac:dyDescent="0.3">
      <c r="A115" s="38">
        <v>4</v>
      </c>
      <c r="B115" s="7" t="s">
        <v>109</v>
      </c>
      <c r="C115" s="8" t="s">
        <v>106</v>
      </c>
      <c r="D115" s="9">
        <v>257.34899999999999</v>
      </c>
      <c r="E115" s="9">
        <v>257.25</v>
      </c>
      <c r="F115" s="9">
        <v>257.25099999999998</v>
      </c>
      <c r="G115" s="9">
        <v>257.25099999999998</v>
      </c>
      <c r="H115" s="9">
        <v>257.25099999999998</v>
      </c>
    </row>
    <row r="116" spans="1:8" ht="14.4" thickBot="1" x14ac:dyDescent="0.3">
      <c r="A116" s="38">
        <v>5</v>
      </c>
      <c r="B116" s="7" t="s">
        <v>110</v>
      </c>
      <c r="C116" s="8" t="s">
        <v>106</v>
      </c>
      <c r="D116" s="9">
        <v>3.8</v>
      </c>
      <c r="E116" s="9">
        <v>3.8</v>
      </c>
      <c r="F116" s="9">
        <v>3.8</v>
      </c>
      <c r="G116" s="9">
        <v>3.8</v>
      </c>
      <c r="H116" s="9">
        <v>3.8</v>
      </c>
    </row>
    <row r="117" spans="1:8" ht="14.4" thickBot="1" x14ac:dyDescent="0.3">
      <c r="A117" s="38">
        <v>6</v>
      </c>
      <c r="B117" s="7" t="s">
        <v>111</v>
      </c>
      <c r="C117" s="8" t="s">
        <v>112</v>
      </c>
      <c r="D117" s="9">
        <v>1295</v>
      </c>
      <c r="E117" s="9">
        <v>1295</v>
      </c>
      <c r="F117" s="9">
        <v>1295</v>
      </c>
      <c r="G117" s="9">
        <v>1295</v>
      </c>
      <c r="H117" s="9">
        <v>1295</v>
      </c>
    </row>
    <row r="118" spans="1:8" ht="14.4" thickBot="1" x14ac:dyDescent="0.3">
      <c r="A118" s="11" t="s">
        <v>114</v>
      </c>
      <c r="B118" s="41" t="s">
        <v>115</v>
      </c>
      <c r="C118" s="42"/>
      <c r="D118" s="42"/>
      <c r="E118" s="42"/>
      <c r="F118" s="42"/>
      <c r="G118" s="42"/>
      <c r="H118" s="43"/>
    </row>
    <row r="119" spans="1:8" ht="143.25" customHeight="1" thickBot="1" x14ac:dyDescent="0.3">
      <c r="A119" s="38">
        <v>1</v>
      </c>
      <c r="B119" s="7" t="s">
        <v>116</v>
      </c>
      <c r="C119" s="8" t="s">
        <v>56</v>
      </c>
      <c r="D119" s="9">
        <v>5398636</v>
      </c>
      <c r="E119" s="9">
        <v>5890525</v>
      </c>
      <c r="F119" s="9">
        <v>6320600</v>
      </c>
      <c r="G119" s="9">
        <v>6786300</v>
      </c>
      <c r="H119" s="9">
        <v>7220250</v>
      </c>
    </row>
    <row r="120" spans="1:8" ht="40.200000000000003" thickBot="1" x14ac:dyDescent="0.3">
      <c r="A120" s="38"/>
      <c r="B120" s="7" t="s">
        <v>117</v>
      </c>
      <c r="C120" s="8" t="s">
        <v>118</v>
      </c>
      <c r="D120" s="9">
        <v>107.2</v>
      </c>
      <c r="E120" s="10">
        <f>E119/D119/1.164*100</f>
        <v>93.738279224094924</v>
      </c>
      <c r="F120" s="10">
        <f>F119/E119/1.066*100</f>
        <v>100.65772223499478</v>
      </c>
      <c r="G120" s="10">
        <f>G119/F119/1.062*100</f>
        <v>101.09978474116828</v>
      </c>
      <c r="H120" s="10">
        <f>H119/G119/1.05*100</f>
        <v>101.32809589067048</v>
      </c>
    </row>
    <row r="121" spans="1:8" ht="40.200000000000003" thickBot="1" x14ac:dyDescent="0.3">
      <c r="A121" s="38"/>
      <c r="B121" s="7" t="s">
        <v>57</v>
      </c>
      <c r="C121" s="8" t="s">
        <v>54</v>
      </c>
      <c r="D121" s="9">
        <v>107.4</v>
      </c>
      <c r="E121" s="10">
        <v>116.4</v>
      </c>
      <c r="F121" s="10">
        <v>106.6</v>
      </c>
      <c r="G121" s="10">
        <v>106.2</v>
      </c>
      <c r="H121" s="10">
        <v>105</v>
      </c>
    </row>
    <row r="122" spans="1:8" ht="195.75" customHeight="1" thickBot="1" x14ac:dyDescent="0.3">
      <c r="A122" s="38">
        <v>2</v>
      </c>
      <c r="B122" s="7" t="s">
        <v>119</v>
      </c>
      <c r="C122" s="8" t="s">
        <v>56</v>
      </c>
      <c r="D122" s="9">
        <v>684100</v>
      </c>
      <c r="E122" s="14">
        <f>E123*E124*D122/10000</f>
        <v>712596.18549999991</v>
      </c>
      <c r="F122" s="14">
        <f t="shared" ref="F122:H122" si="37">F123*F124*E122/10000</f>
        <v>756777.14900099998</v>
      </c>
      <c r="G122" s="14">
        <f t="shared" si="37"/>
        <v>806194.69683076523</v>
      </c>
      <c r="H122" s="14">
        <f t="shared" si="37"/>
        <v>854969.4759890266</v>
      </c>
    </row>
    <row r="123" spans="1:8" ht="40.200000000000003" thickBot="1" x14ac:dyDescent="0.3">
      <c r="A123" s="38"/>
      <c r="B123" s="7" t="s">
        <v>120</v>
      </c>
      <c r="C123" s="8" t="s">
        <v>118</v>
      </c>
      <c r="D123" s="10">
        <v>94.2</v>
      </c>
      <c r="E123" s="9">
        <v>90.5</v>
      </c>
      <c r="F123" s="9">
        <v>100</v>
      </c>
      <c r="G123" s="9">
        <v>100.5</v>
      </c>
      <c r="H123" s="9">
        <v>101</v>
      </c>
    </row>
    <row r="124" spans="1:8" ht="40.200000000000003" thickBot="1" x14ac:dyDescent="0.3">
      <c r="A124" s="38"/>
      <c r="B124" s="7" t="s">
        <v>57</v>
      </c>
      <c r="C124" s="8" t="s">
        <v>54</v>
      </c>
      <c r="D124" s="9">
        <v>105</v>
      </c>
      <c r="E124" s="9">
        <v>115.1</v>
      </c>
      <c r="F124" s="9">
        <v>106.2</v>
      </c>
      <c r="G124" s="9">
        <v>106</v>
      </c>
      <c r="H124" s="9">
        <v>105</v>
      </c>
    </row>
    <row r="125" spans="1:8" ht="82.5" customHeight="1" thickBot="1" x14ac:dyDescent="0.3">
      <c r="A125" s="38">
        <v>3</v>
      </c>
      <c r="B125" s="7" t="s">
        <v>121</v>
      </c>
      <c r="C125" s="8" t="s">
        <v>56</v>
      </c>
      <c r="D125" s="9">
        <v>2824252</v>
      </c>
      <c r="E125" s="14">
        <f>E126*E127*D125/10000</f>
        <v>2995198.3250560001</v>
      </c>
      <c r="F125" s="14">
        <f t="shared" ref="F125:H125" si="38">F126*F127*E125/10000</f>
        <v>3237809.3893855363</v>
      </c>
      <c r="G125" s="14">
        <f t="shared" si="38"/>
        <v>3452116.7550595757</v>
      </c>
      <c r="H125" s="14">
        <f t="shared" si="38"/>
        <v>3642998.0989138396</v>
      </c>
    </row>
    <row r="126" spans="1:8" ht="40.200000000000003" thickBot="1" x14ac:dyDescent="0.3">
      <c r="A126" s="38"/>
      <c r="B126" s="7" t="s">
        <v>122</v>
      </c>
      <c r="C126" s="8" t="s">
        <v>118</v>
      </c>
      <c r="D126" s="9">
        <v>89.6</v>
      </c>
      <c r="E126" s="10">
        <v>95.2</v>
      </c>
      <c r="F126" s="10">
        <f>F127/1.081</f>
        <v>100</v>
      </c>
      <c r="G126" s="10">
        <v>100.3</v>
      </c>
      <c r="H126" s="10">
        <v>100.6</v>
      </c>
    </row>
    <row r="127" spans="1:8" ht="40.200000000000003" thickBot="1" x14ac:dyDescent="0.3">
      <c r="A127" s="38"/>
      <c r="B127" s="7" t="s">
        <v>57</v>
      </c>
      <c r="C127" s="8" t="s">
        <v>54</v>
      </c>
      <c r="D127" s="9">
        <v>106.6</v>
      </c>
      <c r="E127" s="10">
        <v>111.4</v>
      </c>
      <c r="F127" s="10">
        <v>108.1</v>
      </c>
      <c r="G127" s="10">
        <v>106.3</v>
      </c>
      <c r="H127" s="10">
        <v>104.9</v>
      </c>
    </row>
    <row r="128" spans="1:8" ht="14.4" thickBot="1" x14ac:dyDescent="0.3">
      <c r="A128" s="11" t="s">
        <v>123</v>
      </c>
      <c r="B128" s="41" t="s">
        <v>124</v>
      </c>
      <c r="C128" s="42"/>
      <c r="D128" s="42"/>
      <c r="E128" s="42"/>
      <c r="F128" s="42"/>
      <c r="G128" s="42"/>
      <c r="H128" s="43"/>
    </row>
    <row r="129" spans="1:8" ht="58.5" customHeight="1" thickBot="1" x14ac:dyDescent="0.3">
      <c r="A129" s="38">
        <v>1</v>
      </c>
      <c r="B129" s="7" t="s">
        <v>125</v>
      </c>
      <c r="C129" s="8" t="s">
        <v>56</v>
      </c>
      <c r="D129" s="9">
        <v>6175941</v>
      </c>
      <c r="E129" s="14">
        <f>E130*E131*D129/10000</f>
        <v>6255734.1577199996</v>
      </c>
      <c r="F129" s="14">
        <f t="shared" ref="F129:H129" si="39">F130*F131*E129/10000</f>
        <v>6578154.6962088887</v>
      </c>
      <c r="G129" s="14">
        <f t="shared" si="39"/>
        <v>6305161.2763162199</v>
      </c>
      <c r="H129" s="14">
        <f t="shared" si="39"/>
        <v>6361277.2116754344</v>
      </c>
    </row>
    <row r="130" spans="1:8" ht="67.5" customHeight="1" thickBot="1" x14ac:dyDescent="0.3">
      <c r="A130" s="38"/>
      <c r="B130" s="7" t="s">
        <v>126</v>
      </c>
      <c r="C130" s="8" t="s">
        <v>53</v>
      </c>
      <c r="D130" s="9">
        <v>52.2</v>
      </c>
      <c r="E130" s="9">
        <v>92</v>
      </c>
      <c r="F130" s="9">
        <v>98</v>
      </c>
      <c r="G130" s="9">
        <v>90</v>
      </c>
      <c r="H130" s="9">
        <v>95</v>
      </c>
    </row>
    <row r="131" spans="1:8" ht="40.200000000000003" thickBot="1" x14ac:dyDescent="0.3">
      <c r="A131" s="38"/>
      <c r="B131" s="7" t="s">
        <v>57</v>
      </c>
      <c r="C131" s="8" t="s">
        <v>54</v>
      </c>
      <c r="D131" s="9">
        <v>101.7</v>
      </c>
      <c r="E131" s="9">
        <v>110.1</v>
      </c>
      <c r="F131" s="9">
        <v>107.3</v>
      </c>
      <c r="G131" s="9">
        <v>106.5</v>
      </c>
      <c r="H131" s="9">
        <v>106.2</v>
      </c>
    </row>
    <row r="132" spans="1:8" ht="53.4" thickBot="1" x14ac:dyDescent="0.3">
      <c r="A132" s="38"/>
      <c r="B132" s="7" t="s">
        <v>127</v>
      </c>
      <c r="C132" s="8"/>
      <c r="D132" s="9"/>
      <c r="E132" s="9"/>
      <c r="F132" s="9"/>
      <c r="G132" s="9"/>
      <c r="H132" s="9"/>
    </row>
    <row r="133" spans="1:8" ht="40.200000000000003" thickBot="1" x14ac:dyDescent="0.3">
      <c r="A133" s="38" t="s">
        <v>18</v>
      </c>
      <c r="B133" s="7" t="s">
        <v>128</v>
      </c>
      <c r="C133" s="8" t="s">
        <v>56</v>
      </c>
      <c r="D133" s="9">
        <v>599462</v>
      </c>
      <c r="E133" s="9">
        <v>350000</v>
      </c>
      <c r="F133" s="9">
        <v>450000</v>
      </c>
      <c r="G133" s="9">
        <v>400000</v>
      </c>
      <c r="H133" s="9">
        <v>300000</v>
      </c>
    </row>
    <row r="134" spans="1:8" ht="27" thickBot="1" x14ac:dyDescent="0.3">
      <c r="A134" s="38" t="s">
        <v>20</v>
      </c>
      <c r="B134" s="7" t="s">
        <v>129</v>
      </c>
      <c r="C134" s="8" t="s">
        <v>56</v>
      </c>
      <c r="D134" s="9"/>
      <c r="E134" s="9"/>
      <c r="F134" s="9"/>
      <c r="G134" s="9"/>
      <c r="H134" s="9"/>
    </row>
    <row r="135" spans="1:8" ht="27" thickBot="1" x14ac:dyDescent="0.3">
      <c r="A135" s="38" t="s">
        <v>39</v>
      </c>
      <c r="B135" s="7" t="s">
        <v>130</v>
      </c>
      <c r="C135" s="8" t="s">
        <v>56</v>
      </c>
      <c r="D135" s="9">
        <v>3459624</v>
      </c>
      <c r="E135" s="9">
        <v>5426677</v>
      </c>
      <c r="F135" s="9">
        <v>5610000</v>
      </c>
      <c r="G135" s="9">
        <v>5200000</v>
      </c>
      <c r="H135" s="9">
        <v>5300000</v>
      </c>
    </row>
    <row r="136" spans="1:8" ht="53.4" thickBot="1" x14ac:dyDescent="0.3">
      <c r="A136" s="38" t="s">
        <v>41</v>
      </c>
      <c r="B136" s="7" t="s">
        <v>131</v>
      </c>
      <c r="C136" s="8" t="s">
        <v>56</v>
      </c>
      <c r="D136" s="9">
        <v>1870492</v>
      </c>
      <c r="E136" s="9">
        <v>246110</v>
      </c>
      <c r="F136" s="9">
        <v>300000</v>
      </c>
      <c r="G136" s="9">
        <v>400000</v>
      </c>
      <c r="H136" s="9">
        <v>450000</v>
      </c>
    </row>
    <row r="137" spans="1:8" ht="27" thickBot="1" x14ac:dyDescent="0.3">
      <c r="A137" s="38" t="s">
        <v>43</v>
      </c>
      <c r="B137" s="7" t="s">
        <v>132</v>
      </c>
      <c r="C137" s="8" t="s">
        <v>56</v>
      </c>
      <c r="D137" s="9"/>
      <c r="E137" s="9"/>
      <c r="F137" s="9"/>
      <c r="G137" s="9"/>
      <c r="H137" s="9"/>
    </row>
    <row r="138" spans="1:8" ht="40.200000000000003" thickBot="1" x14ac:dyDescent="0.3">
      <c r="A138" s="38" t="s">
        <v>113</v>
      </c>
      <c r="B138" s="7" t="s">
        <v>133</v>
      </c>
      <c r="C138" s="8" t="s">
        <v>56</v>
      </c>
      <c r="D138" s="14">
        <f>D129-D133-D135-D136</f>
        <v>246363</v>
      </c>
      <c r="E138" s="14">
        <f t="shared" ref="E138:H138" si="40">E129-E133-E135-E136</f>
        <v>232947.15771999955</v>
      </c>
      <c r="F138" s="14">
        <f t="shared" si="40"/>
        <v>218154.69620888866</v>
      </c>
      <c r="G138" s="14">
        <f t="shared" si="40"/>
        <v>305161.27631621994</v>
      </c>
      <c r="H138" s="14">
        <f t="shared" si="40"/>
        <v>311277.21167543437</v>
      </c>
    </row>
    <row r="139" spans="1:8" ht="35.25" customHeight="1" x14ac:dyDescent="0.25">
      <c r="A139" s="44">
        <v>2</v>
      </c>
      <c r="B139" s="58" t="s">
        <v>134</v>
      </c>
      <c r="C139" s="46" t="s">
        <v>56</v>
      </c>
      <c r="D139" s="48">
        <v>6175941</v>
      </c>
      <c r="E139" s="48">
        <v>6255734</v>
      </c>
      <c r="F139" s="48">
        <v>6578155</v>
      </c>
      <c r="G139" s="48">
        <v>6305161</v>
      </c>
      <c r="H139" s="48">
        <v>6361277</v>
      </c>
    </row>
    <row r="140" spans="1:8" ht="14.4" thickBot="1" x14ac:dyDescent="0.3">
      <c r="A140" s="45"/>
      <c r="B140" s="59"/>
      <c r="C140" s="47"/>
      <c r="D140" s="49"/>
      <c r="E140" s="49"/>
      <c r="F140" s="49"/>
      <c r="G140" s="49"/>
      <c r="H140" s="49"/>
    </row>
    <row r="141" spans="1:8" ht="27" thickBot="1" x14ac:dyDescent="0.3">
      <c r="A141" s="38" t="s">
        <v>96</v>
      </c>
      <c r="B141" s="7" t="s">
        <v>135</v>
      </c>
      <c r="C141" s="8" t="s">
        <v>56</v>
      </c>
      <c r="D141" s="14">
        <v>5275905</v>
      </c>
      <c r="E141" s="9">
        <v>5209772</v>
      </c>
      <c r="F141" s="9">
        <v>5552871</v>
      </c>
      <c r="G141" s="9">
        <v>5259137</v>
      </c>
      <c r="H141" s="9">
        <v>5209220</v>
      </c>
    </row>
    <row r="142" spans="1:8" ht="14.4" thickBot="1" x14ac:dyDescent="0.3">
      <c r="A142" s="38" t="s">
        <v>99</v>
      </c>
      <c r="B142" s="7" t="s">
        <v>136</v>
      </c>
      <c r="C142" s="8"/>
      <c r="D142" s="14">
        <f>D129-D141</f>
        <v>900036</v>
      </c>
      <c r="E142" s="14">
        <f>E129-E141</f>
        <v>1045962.1577199996</v>
      </c>
      <c r="F142" s="14">
        <f t="shared" ref="F142:H142" si="41">F129-F141</f>
        <v>1025283.6962088887</v>
      </c>
      <c r="G142" s="14">
        <f t="shared" si="41"/>
        <v>1046024.2763162199</v>
      </c>
      <c r="H142" s="14">
        <f t="shared" si="41"/>
        <v>1152057.2116754344</v>
      </c>
    </row>
    <row r="143" spans="1:8" ht="14.4" thickBot="1" x14ac:dyDescent="0.3">
      <c r="A143" s="38"/>
      <c r="B143" s="7" t="s">
        <v>137</v>
      </c>
      <c r="C143" s="8"/>
      <c r="D143" s="17">
        <f>D144+D145+D151</f>
        <v>900036</v>
      </c>
      <c r="E143" s="17">
        <f t="shared" ref="E143:H143" si="42">E144+E145+E151</f>
        <v>1045962.1577199996</v>
      </c>
      <c r="F143" s="17">
        <f>F144+F145+F151</f>
        <v>1025283.6962088887</v>
      </c>
      <c r="G143" s="17">
        <f t="shared" si="42"/>
        <v>1046024.2763162199</v>
      </c>
      <c r="H143" s="17">
        <f t="shared" si="42"/>
        <v>1152057.2116754344</v>
      </c>
    </row>
    <row r="144" spans="1:8" ht="27" thickBot="1" x14ac:dyDescent="0.3">
      <c r="A144" s="38" t="s">
        <v>138</v>
      </c>
      <c r="B144" s="7" t="s">
        <v>139</v>
      </c>
      <c r="C144" s="8" t="s">
        <v>56</v>
      </c>
      <c r="D144" s="9">
        <v>657531</v>
      </c>
      <c r="E144" s="9">
        <v>636399</v>
      </c>
      <c r="F144" s="9">
        <v>680000</v>
      </c>
      <c r="G144" s="9">
        <v>650000</v>
      </c>
      <c r="H144" s="9">
        <v>700000</v>
      </c>
    </row>
    <row r="145" spans="1:8" ht="14.4" thickBot="1" x14ac:dyDescent="0.3">
      <c r="A145" s="38" t="s">
        <v>140</v>
      </c>
      <c r="B145" s="7" t="s">
        <v>141</v>
      </c>
      <c r="C145" s="8"/>
      <c r="D145" s="9">
        <f>D147+D148+D149</f>
        <v>128023</v>
      </c>
      <c r="E145" s="9">
        <f t="shared" ref="E145:H145" si="43">E147+E148+E149</f>
        <v>124000</v>
      </c>
      <c r="F145" s="9">
        <f t="shared" si="43"/>
        <v>100000</v>
      </c>
      <c r="G145" s="9">
        <f t="shared" si="43"/>
        <v>122000</v>
      </c>
      <c r="H145" s="9">
        <f t="shared" si="43"/>
        <v>132500</v>
      </c>
    </row>
    <row r="146" spans="1:8" ht="14.4" thickBot="1" x14ac:dyDescent="0.3">
      <c r="A146" s="38"/>
      <c r="B146" s="7" t="s">
        <v>137</v>
      </c>
      <c r="C146" s="8"/>
      <c r="D146" s="9"/>
      <c r="E146" s="9"/>
      <c r="F146" s="9"/>
      <c r="G146" s="9"/>
      <c r="H146" s="9"/>
    </row>
    <row r="147" spans="1:8" ht="27" thickBot="1" x14ac:dyDescent="0.3">
      <c r="A147" s="18" t="s">
        <v>142</v>
      </c>
      <c r="B147" s="7" t="s">
        <v>143</v>
      </c>
      <c r="C147" s="8" t="s">
        <v>56</v>
      </c>
      <c r="D147" s="9">
        <v>2253</v>
      </c>
      <c r="E147" s="9">
        <v>2000</v>
      </c>
      <c r="F147" s="9">
        <v>2000</v>
      </c>
      <c r="G147" s="9">
        <v>2000</v>
      </c>
      <c r="H147" s="9">
        <v>2500</v>
      </c>
    </row>
    <row r="148" spans="1:8" ht="27" thickBot="1" x14ac:dyDescent="0.3">
      <c r="A148" s="18" t="s">
        <v>144</v>
      </c>
      <c r="B148" s="7" t="s">
        <v>145</v>
      </c>
      <c r="C148" s="8" t="s">
        <v>56</v>
      </c>
      <c r="D148" s="9">
        <v>60990</v>
      </c>
      <c r="E148" s="9">
        <v>62000</v>
      </c>
      <c r="F148" s="9">
        <v>50000</v>
      </c>
      <c r="G148" s="9">
        <v>60000</v>
      </c>
      <c r="H148" s="9">
        <v>65000</v>
      </c>
    </row>
    <row r="149" spans="1:8" ht="40.200000000000003" thickBot="1" x14ac:dyDescent="0.3">
      <c r="A149" s="18" t="s">
        <v>146</v>
      </c>
      <c r="B149" s="7" t="s">
        <v>147</v>
      </c>
      <c r="C149" s="8" t="s">
        <v>56</v>
      </c>
      <c r="D149" s="9">
        <v>64780</v>
      </c>
      <c r="E149" s="9">
        <v>60000</v>
      </c>
      <c r="F149" s="9">
        <v>48000</v>
      </c>
      <c r="G149" s="9">
        <v>60000</v>
      </c>
      <c r="H149" s="9">
        <v>65000</v>
      </c>
    </row>
    <row r="150" spans="1:8" ht="27" thickBot="1" x14ac:dyDescent="0.3">
      <c r="A150" s="18" t="s">
        <v>148</v>
      </c>
      <c r="B150" s="7" t="s">
        <v>149</v>
      </c>
      <c r="C150" s="8" t="s">
        <v>56</v>
      </c>
      <c r="D150" s="9"/>
      <c r="E150" s="9"/>
      <c r="F150" s="9"/>
      <c r="G150" s="9"/>
      <c r="H150" s="9"/>
    </row>
    <row r="151" spans="1:8" ht="27" thickBot="1" x14ac:dyDescent="0.3">
      <c r="A151" s="38" t="s">
        <v>150</v>
      </c>
      <c r="B151" s="7" t="s">
        <v>151</v>
      </c>
      <c r="C151" s="8" t="s">
        <v>56</v>
      </c>
      <c r="D151" s="14">
        <f>D129-D141-D144-D145</f>
        <v>114482</v>
      </c>
      <c r="E151" s="14">
        <f t="shared" ref="E151:H151" si="44">E129-E141-E144-E145</f>
        <v>285563.15771999955</v>
      </c>
      <c r="F151" s="14">
        <f t="shared" si="44"/>
        <v>245283.69620888866</v>
      </c>
      <c r="G151" s="14">
        <f t="shared" si="44"/>
        <v>274024.27631621994</v>
      </c>
      <c r="H151" s="14">
        <f t="shared" si="44"/>
        <v>319557.21167543437</v>
      </c>
    </row>
    <row r="152" spans="1:8" ht="14.4" thickBot="1" x14ac:dyDescent="0.3">
      <c r="A152" s="11" t="s">
        <v>152</v>
      </c>
      <c r="B152" s="19" t="s">
        <v>132</v>
      </c>
      <c r="C152" s="8"/>
      <c r="D152" s="9"/>
      <c r="E152" s="9"/>
      <c r="F152" s="9"/>
      <c r="G152" s="9"/>
      <c r="H152" s="9"/>
    </row>
    <row r="153" spans="1:8" ht="57" customHeight="1" x14ac:dyDescent="0.25">
      <c r="A153" s="44">
        <v>1</v>
      </c>
      <c r="B153" s="58" t="s">
        <v>153</v>
      </c>
      <c r="C153" s="46" t="s">
        <v>326</v>
      </c>
      <c r="D153" s="48">
        <v>809242</v>
      </c>
      <c r="E153" s="60">
        <f>E155*E156*D153/10000</f>
        <v>955913.0662900001</v>
      </c>
      <c r="F153" s="60">
        <f t="shared" ref="F153:H153" si="45">F155*F156*E153/10000</f>
        <v>1058832.4024851792</v>
      </c>
      <c r="G153" s="60">
        <f t="shared" si="45"/>
        <v>1151337.295328297</v>
      </c>
      <c r="H153" s="60">
        <f t="shared" si="45"/>
        <v>1245735.4401722639</v>
      </c>
    </row>
    <row r="154" spans="1:8" ht="15.75" hidden="1" customHeight="1" thickBot="1" x14ac:dyDescent="0.3">
      <c r="A154" s="45"/>
      <c r="B154" s="59"/>
      <c r="C154" s="47"/>
      <c r="D154" s="49"/>
      <c r="E154" s="61"/>
      <c r="F154" s="61"/>
      <c r="G154" s="61"/>
      <c r="H154" s="61"/>
    </row>
    <row r="155" spans="1:8" ht="66.599999999999994" thickBot="1" x14ac:dyDescent="0.3">
      <c r="A155" s="38"/>
      <c r="B155" s="7" t="s">
        <v>59</v>
      </c>
      <c r="C155" s="8" t="s">
        <v>53</v>
      </c>
      <c r="D155" s="9">
        <v>78.3</v>
      </c>
      <c r="E155" s="9">
        <v>110.5</v>
      </c>
      <c r="F155" s="9">
        <v>104.3</v>
      </c>
      <c r="G155" s="9">
        <v>102.1</v>
      </c>
      <c r="H155" s="9">
        <v>101.5</v>
      </c>
    </row>
    <row r="156" spans="1:8" ht="40.200000000000003" thickBot="1" x14ac:dyDescent="0.3">
      <c r="A156" s="38"/>
      <c r="B156" s="7" t="s">
        <v>57</v>
      </c>
      <c r="C156" s="8" t="s">
        <v>54</v>
      </c>
      <c r="D156" s="9">
        <v>100.4</v>
      </c>
      <c r="E156" s="9">
        <v>106.9</v>
      </c>
      <c r="F156" s="9">
        <v>106.2</v>
      </c>
      <c r="G156" s="9">
        <v>106.5</v>
      </c>
      <c r="H156" s="9">
        <v>106.6</v>
      </c>
    </row>
    <row r="157" spans="1:8" ht="54.75" customHeight="1" thickBot="1" x14ac:dyDescent="0.3">
      <c r="A157" s="38">
        <v>2</v>
      </c>
      <c r="B157" s="7" t="s">
        <v>154</v>
      </c>
      <c r="C157" s="8" t="s">
        <v>155</v>
      </c>
      <c r="D157" s="9">
        <v>84.4</v>
      </c>
      <c r="E157" s="9">
        <v>88</v>
      </c>
      <c r="F157" s="9">
        <v>93</v>
      </c>
      <c r="G157" s="9">
        <v>96</v>
      </c>
      <c r="H157" s="9">
        <v>99</v>
      </c>
    </row>
    <row r="158" spans="1:8" ht="51.75" customHeight="1" x14ac:dyDescent="0.25">
      <c r="A158" s="44" t="s">
        <v>96</v>
      </c>
      <c r="B158" s="12" t="s">
        <v>156</v>
      </c>
      <c r="C158" s="46" t="s">
        <v>157</v>
      </c>
      <c r="D158" s="48"/>
      <c r="E158" s="48"/>
      <c r="F158" s="48"/>
      <c r="G158" s="48"/>
      <c r="H158" s="48"/>
    </row>
    <row r="159" spans="1:8" ht="14.4" thickBot="1" x14ac:dyDescent="0.3">
      <c r="A159" s="45"/>
      <c r="B159" s="7" t="s">
        <v>158</v>
      </c>
      <c r="C159" s="47"/>
      <c r="D159" s="49"/>
      <c r="E159" s="49"/>
      <c r="F159" s="49"/>
      <c r="G159" s="49"/>
      <c r="H159" s="49"/>
    </row>
    <row r="160" spans="1:8" ht="27" thickBot="1" x14ac:dyDescent="0.3">
      <c r="A160" s="38" t="s">
        <v>99</v>
      </c>
      <c r="B160" s="7" t="s">
        <v>159</v>
      </c>
      <c r="C160" s="8" t="s">
        <v>157</v>
      </c>
      <c r="D160" s="9"/>
      <c r="E160" s="9"/>
      <c r="F160" s="9"/>
      <c r="G160" s="9"/>
      <c r="H160" s="9"/>
    </row>
    <row r="161" spans="1:8" ht="27" thickBot="1" x14ac:dyDescent="0.3">
      <c r="A161" s="38" t="s">
        <v>160</v>
      </c>
      <c r="B161" s="7" t="s">
        <v>161</v>
      </c>
      <c r="C161" s="8" t="s">
        <v>157</v>
      </c>
      <c r="D161" s="9"/>
      <c r="E161" s="9"/>
      <c r="F161" s="9"/>
      <c r="G161" s="9"/>
      <c r="H161" s="9"/>
    </row>
    <row r="162" spans="1:8" ht="66.599999999999994" thickBot="1" x14ac:dyDescent="0.3">
      <c r="A162" s="38" t="s">
        <v>162</v>
      </c>
      <c r="B162" s="7" t="s">
        <v>163</v>
      </c>
      <c r="C162" s="8" t="s">
        <v>327</v>
      </c>
      <c r="D162" s="9">
        <v>35.700000000000003</v>
      </c>
      <c r="E162" s="9">
        <v>40</v>
      </c>
      <c r="F162" s="9">
        <v>41</v>
      </c>
      <c r="G162" s="9">
        <v>42</v>
      </c>
      <c r="H162" s="9">
        <v>43</v>
      </c>
    </row>
    <row r="163" spans="1:8" ht="55.5" customHeight="1" thickBot="1" x14ac:dyDescent="0.3">
      <c r="A163" s="38">
        <v>3</v>
      </c>
      <c r="B163" s="7" t="s">
        <v>164</v>
      </c>
      <c r="C163" s="8" t="s">
        <v>165</v>
      </c>
      <c r="D163" s="9">
        <v>25.2</v>
      </c>
      <c r="E163" s="9">
        <v>26</v>
      </c>
      <c r="F163" s="9">
        <v>26.7</v>
      </c>
      <c r="G163" s="9">
        <v>27.4</v>
      </c>
      <c r="H163" s="9">
        <v>27.9</v>
      </c>
    </row>
    <row r="164" spans="1:8" ht="14.4" thickBot="1" x14ac:dyDescent="0.3">
      <c r="A164" s="11" t="s">
        <v>166</v>
      </c>
      <c r="B164" s="41" t="s">
        <v>167</v>
      </c>
      <c r="C164" s="42"/>
      <c r="D164" s="42"/>
      <c r="E164" s="42"/>
      <c r="F164" s="42"/>
      <c r="G164" s="42"/>
      <c r="H164" s="43"/>
    </row>
    <row r="165" spans="1:8" ht="27" thickBot="1" x14ac:dyDescent="0.3">
      <c r="A165" s="38">
        <v>1</v>
      </c>
      <c r="B165" s="20" t="s">
        <v>168</v>
      </c>
      <c r="C165" s="8" t="s">
        <v>51</v>
      </c>
      <c r="D165" s="21">
        <v>1017.712</v>
      </c>
      <c r="E165" s="21">
        <v>1108.288</v>
      </c>
      <c r="F165" s="21">
        <v>1163.702</v>
      </c>
      <c r="G165" s="21">
        <v>1163.702</v>
      </c>
      <c r="H165" s="21">
        <v>1216.068</v>
      </c>
    </row>
    <row r="166" spans="1:8" ht="102.75" customHeight="1" x14ac:dyDescent="0.25">
      <c r="A166" s="44">
        <v>2</v>
      </c>
      <c r="B166" s="22" t="s">
        <v>169</v>
      </c>
      <c r="C166" s="54" t="s">
        <v>170</v>
      </c>
      <c r="D166" s="56">
        <v>776.1</v>
      </c>
      <c r="E166" s="56">
        <v>776.1</v>
      </c>
      <c r="F166" s="56">
        <v>776.1</v>
      </c>
      <c r="G166" s="56">
        <v>776.1</v>
      </c>
      <c r="H166" s="56">
        <v>776.1</v>
      </c>
    </row>
    <row r="167" spans="1:8" ht="14.4" thickBot="1" x14ac:dyDescent="0.3">
      <c r="A167" s="45"/>
      <c r="B167" s="23" t="s">
        <v>171</v>
      </c>
      <c r="C167" s="55"/>
      <c r="D167" s="57"/>
      <c r="E167" s="57"/>
      <c r="F167" s="57"/>
      <c r="G167" s="57"/>
      <c r="H167" s="57"/>
    </row>
    <row r="168" spans="1:8" ht="14.4" thickBot="1" x14ac:dyDescent="0.3">
      <c r="A168" s="38" t="s">
        <v>96</v>
      </c>
      <c r="B168" s="23" t="s">
        <v>172</v>
      </c>
      <c r="C168" s="24" t="s">
        <v>170</v>
      </c>
      <c r="D168" s="25">
        <v>81.8</v>
      </c>
      <c r="E168" s="25">
        <v>81.8</v>
      </c>
      <c r="F168" s="25">
        <v>81.8</v>
      </c>
      <c r="G168" s="25">
        <v>81.8</v>
      </c>
      <c r="H168" s="25">
        <v>81.8</v>
      </c>
    </row>
    <row r="169" spans="1:8" ht="14.4" thickBot="1" x14ac:dyDescent="0.3">
      <c r="A169" s="38" t="s">
        <v>173</v>
      </c>
      <c r="B169" s="23" t="s">
        <v>174</v>
      </c>
      <c r="C169" s="24" t="s">
        <v>170</v>
      </c>
      <c r="D169" s="25">
        <v>346.9</v>
      </c>
      <c r="E169" s="25">
        <v>346.9</v>
      </c>
      <c r="F169" s="25">
        <v>346.9</v>
      </c>
      <c r="G169" s="25">
        <v>346.9</v>
      </c>
      <c r="H169" s="25">
        <v>346.9</v>
      </c>
    </row>
    <row r="170" spans="1:8" ht="14.4" thickBot="1" x14ac:dyDescent="0.3">
      <c r="A170" s="38" t="s">
        <v>175</v>
      </c>
      <c r="B170" s="23" t="s">
        <v>176</v>
      </c>
      <c r="C170" s="24" t="s">
        <v>170</v>
      </c>
      <c r="D170" s="25">
        <v>337.4</v>
      </c>
      <c r="E170" s="25">
        <v>337.4</v>
      </c>
      <c r="F170" s="25">
        <v>337.4</v>
      </c>
      <c r="G170" s="25">
        <v>337.4</v>
      </c>
      <c r="H170" s="25">
        <v>337.4</v>
      </c>
    </row>
    <row r="171" spans="1:8" x14ac:dyDescent="0.25">
      <c r="A171" s="44">
        <v>3</v>
      </c>
      <c r="B171" s="52" t="s">
        <v>177</v>
      </c>
      <c r="C171" s="54" t="s">
        <v>178</v>
      </c>
      <c r="D171" s="56">
        <v>293</v>
      </c>
      <c r="E171" s="56">
        <v>296</v>
      </c>
      <c r="F171" s="56">
        <v>297</v>
      </c>
      <c r="G171" s="56">
        <v>297</v>
      </c>
      <c r="H171" s="56">
        <v>299</v>
      </c>
    </row>
    <row r="172" spans="1:8" ht="36" customHeight="1" thickBot="1" x14ac:dyDescent="0.3">
      <c r="A172" s="45"/>
      <c r="B172" s="53"/>
      <c r="C172" s="55"/>
      <c r="D172" s="57"/>
      <c r="E172" s="57"/>
      <c r="F172" s="57"/>
      <c r="G172" s="57"/>
      <c r="H172" s="57"/>
    </row>
    <row r="173" spans="1:8" ht="77.25" customHeight="1" thickBot="1" x14ac:dyDescent="0.3">
      <c r="A173" s="38">
        <v>4</v>
      </c>
      <c r="B173" s="23" t="s">
        <v>179</v>
      </c>
      <c r="C173" s="24" t="s">
        <v>180</v>
      </c>
      <c r="D173" s="25">
        <v>2296</v>
      </c>
      <c r="E173" s="25">
        <v>2296</v>
      </c>
      <c r="F173" s="25">
        <v>2296</v>
      </c>
      <c r="G173" s="25">
        <v>2297</v>
      </c>
      <c r="H173" s="25">
        <v>2297</v>
      </c>
    </row>
    <row r="174" spans="1:8" ht="22.5" customHeight="1" x14ac:dyDescent="0.25">
      <c r="A174" s="44">
        <v>5</v>
      </c>
      <c r="B174" s="52" t="s">
        <v>181</v>
      </c>
      <c r="C174" s="54" t="s">
        <v>182</v>
      </c>
      <c r="D174" s="56">
        <v>69.97</v>
      </c>
      <c r="E174" s="56">
        <v>69.97</v>
      </c>
      <c r="F174" s="56">
        <v>69.97</v>
      </c>
      <c r="G174" s="56">
        <v>69.97</v>
      </c>
      <c r="H174" s="56">
        <v>69.97</v>
      </c>
    </row>
    <row r="175" spans="1:8" ht="58.5" customHeight="1" thickBot="1" x14ac:dyDescent="0.3">
      <c r="A175" s="45"/>
      <c r="B175" s="53"/>
      <c r="C175" s="55"/>
      <c r="D175" s="57"/>
      <c r="E175" s="57"/>
      <c r="F175" s="57"/>
      <c r="G175" s="57"/>
      <c r="H175" s="57"/>
    </row>
    <row r="176" spans="1:8" ht="14.4" thickBot="1" x14ac:dyDescent="0.3">
      <c r="A176" s="11" t="s">
        <v>183</v>
      </c>
      <c r="B176" s="41" t="s">
        <v>184</v>
      </c>
      <c r="C176" s="42"/>
      <c r="D176" s="42"/>
      <c r="E176" s="42"/>
      <c r="F176" s="42"/>
      <c r="G176" s="42"/>
      <c r="H176" s="43"/>
    </row>
    <row r="177" spans="1:9" ht="40.200000000000003" thickBot="1" x14ac:dyDescent="0.3">
      <c r="A177" s="33">
        <v>1</v>
      </c>
      <c r="B177" s="34" t="s">
        <v>185</v>
      </c>
      <c r="C177" s="31" t="s">
        <v>56</v>
      </c>
      <c r="D177" s="32">
        <v>3095768.4</v>
      </c>
      <c r="E177" s="32">
        <v>3282767.8</v>
      </c>
      <c r="F177" s="32">
        <v>2894173.1</v>
      </c>
      <c r="G177" s="32">
        <v>2743830.3</v>
      </c>
      <c r="H177" s="32">
        <v>2881160.2</v>
      </c>
      <c r="I177" s="35"/>
    </row>
    <row r="178" spans="1:9" ht="39.6" x14ac:dyDescent="0.25">
      <c r="A178" s="44" t="s">
        <v>18</v>
      </c>
      <c r="B178" s="12" t="s">
        <v>186</v>
      </c>
      <c r="C178" s="46" t="s">
        <v>56</v>
      </c>
      <c r="D178" s="50">
        <v>1544974.1</v>
      </c>
      <c r="E178" s="50">
        <v>1398439.4</v>
      </c>
      <c r="F178" s="50">
        <v>1371955</v>
      </c>
      <c r="G178" s="50">
        <v>1440736.1</v>
      </c>
      <c r="H178" s="50">
        <v>1491768.9</v>
      </c>
      <c r="I178" s="35"/>
    </row>
    <row r="179" spans="1:9" ht="14.4" thickBot="1" x14ac:dyDescent="0.3">
      <c r="A179" s="45"/>
      <c r="B179" s="7" t="s">
        <v>187</v>
      </c>
      <c r="C179" s="47"/>
      <c r="D179" s="51"/>
      <c r="E179" s="51"/>
      <c r="F179" s="51"/>
      <c r="G179" s="51"/>
      <c r="H179" s="51"/>
    </row>
    <row r="180" spans="1:9" ht="27" thickBot="1" x14ac:dyDescent="0.3">
      <c r="A180" s="38" t="s">
        <v>188</v>
      </c>
      <c r="B180" s="20" t="s">
        <v>189</v>
      </c>
      <c r="C180" s="8" t="s">
        <v>56</v>
      </c>
      <c r="D180" s="29">
        <v>588554.6</v>
      </c>
      <c r="E180" s="29">
        <v>611338</v>
      </c>
      <c r="F180" s="29">
        <v>649987</v>
      </c>
      <c r="G180" s="29">
        <v>710640.8</v>
      </c>
      <c r="H180" s="29">
        <v>781197</v>
      </c>
    </row>
    <row r="181" spans="1:9" ht="35.25" customHeight="1" x14ac:dyDescent="0.25">
      <c r="A181" s="44" t="s">
        <v>190</v>
      </c>
      <c r="B181" s="26" t="s">
        <v>191</v>
      </c>
      <c r="C181" s="46" t="s">
        <v>56</v>
      </c>
      <c r="D181" s="50">
        <v>119202.2</v>
      </c>
      <c r="E181" s="50">
        <v>130822</v>
      </c>
      <c r="F181" s="50">
        <v>127315.2</v>
      </c>
      <c r="G181" s="50">
        <v>130026.7</v>
      </c>
      <c r="H181" s="50">
        <v>100105.4</v>
      </c>
    </row>
    <row r="182" spans="1:9" ht="14.4" thickBot="1" x14ac:dyDescent="0.3">
      <c r="A182" s="45"/>
      <c r="B182" s="20" t="s">
        <v>36</v>
      </c>
      <c r="C182" s="47"/>
      <c r="D182" s="51"/>
      <c r="E182" s="51"/>
      <c r="F182" s="51"/>
      <c r="G182" s="51"/>
      <c r="H182" s="51"/>
    </row>
    <row r="183" spans="1:9" ht="66.599999999999994" thickBot="1" x14ac:dyDescent="0.3">
      <c r="A183" s="38" t="s">
        <v>192</v>
      </c>
      <c r="B183" s="20" t="s">
        <v>193</v>
      </c>
      <c r="C183" s="8" t="s">
        <v>56</v>
      </c>
      <c r="D183" s="29">
        <v>80248.899999999994</v>
      </c>
      <c r="E183" s="29">
        <v>88500</v>
      </c>
      <c r="F183" s="29">
        <v>84570</v>
      </c>
      <c r="G183" s="29">
        <v>86853.4</v>
      </c>
      <c r="H183" s="29">
        <v>89285.3</v>
      </c>
    </row>
    <row r="184" spans="1:9" ht="53.4" thickBot="1" x14ac:dyDescent="0.3">
      <c r="A184" s="38" t="s">
        <v>194</v>
      </c>
      <c r="B184" s="20" t="s">
        <v>195</v>
      </c>
      <c r="C184" s="8" t="s">
        <v>56</v>
      </c>
      <c r="D184" s="29">
        <v>38841.800000000003</v>
      </c>
      <c r="E184" s="29">
        <v>42289</v>
      </c>
      <c r="F184" s="29">
        <v>42712</v>
      </c>
      <c r="G184" s="29">
        <v>43139</v>
      </c>
      <c r="H184" s="29">
        <v>10784.7</v>
      </c>
    </row>
    <row r="185" spans="1:9" ht="40.200000000000003" thickBot="1" x14ac:dyDescent="0.3">
      <c r="A185" s="38" t="s">
        <v>196</v>
      </c>
      <c r="B185" s="20" t="s">
        <v>197</v>
      </c>
      <c r="C185" s="8" t="s">
        <v>56</v>
      </c>
      <c r="D185" s="29">
        <v>50.9</v>
      </c>
      <c r="E185" s="29">
        <v>22</v>
      </c>
      <c r="F185" s="29">
        <v>22.2</v>
      </c>
      <c r="G185" s="29">
        <v>22.8</v>
      </c>
      <c r="H185" s="29">
        <v>23.4</v>
      </c>
    </row>
    <row r="186" spans="1:9" ht="35.25" customHeight="1" x14ac:dyDescent="0.25">
      <c r="A186" s="44" t="s">
        <v>198</v>
      </c>
      <c r="B186" s="26" t="s">
        <v>199</v>
      </c>
      <c r="C186" s="46" t="s">
        <v>56</v>
      </c>
      <c r="D186" s="50">
        <v>261937.2</v>
      </c>
      <c r="E186" s="50">
        <v>263433</v>
      </c>
      <c r="F186" s="50">
        <v>192585</v>
      </c>
      <c r="G186" s="50">
        <v>199255.8</v>
      </c>
      <c r="H186" s="50">
        <v>200982.5</v>
      </c>
    </row>
    <row r="187" spans="1:9" ht="14.4" thickBot="1" x14ac:dyDescent="0.3">
      <c r="A187" s="45"/>
      <c r="B187" s="20" t="s">
        <v>36</v>
      </c>
      <c r="C187" s="47"/>
      <c r="D187" s="51"/>
      <c r="E187" s="51"/>
      <c r="F187" s="51"/>
      <c r="G187" s="51"/>
      <c r="H187" s="51"/>
    </row>
    <row r="188" spans="1:9" ht="27" thickBot="1" x14ac:dyDescent="0.3">
      <c r="A188" s="38" t="s">
        <v>200</v>
      </c>
      <c r="B188" s="20" t="s">
        <v>201</v>
      </c>
      <c r="C188" s="8" t="s">
        <v>56</v>
      </c>
      <c r="D188" s="29">
        <v>16551</v>
      </c>
      <c r="E188" s="29">
        <v>13881</v>
      </c>
      <c r="F188" s="29">
        <v>14019</v>
      </c>
      <c r="G188" s="29">
        <v>14440</v>
      </c>
      <c r="H188" s="29">
        <v>14873</v>
      </c>
    </row>
    <row r="189" spans="1:9" ht="27" thickBot="1" x14ac:dyDescent="0.3">
      <c r="A189" s="38" t="s">
        <v>202</v>
      </c>
      <c r="B189" s="20" t="s">
        <v>203</v>
      </c>
      <c r="C189" s="8" t="s">
        <v>56</v>
      </c>
      <c r="D189" s="29">
        <v>182139.7</v>
      </c>
      <c r="E189" s="29">
        <v>177827</v>
      </c>
      <c r="F189" s="29">
        <v>178566</v>
      </c>
      <c r="G189" s="29">
        <v>184815.8</v>
      </c>
      <c r="H189" s="29">
        <v>186109.5</v>
      </c>
    </row>
    <row r="190" spans="1:9" ht="66.599999999999994" thickBot="1" x14ac:dyDescent="0.3">
      <c r="A190" s="38" t="s">
        <v>204</v>
      </c>
      <c r="B190" s="20" t="s">
        <v>205</v>
      </c>
      <c r="C190" s="8" t="s">
        <v>56</v>
      </c>
      <c r="D190" s="29">
        <v>46.2</v>
      </c>
      <c r="E190" s="29" t="s">
        <v>328</v>
      </c>
      <c r="F190" s="29"/>
      <c r="G190" s="29"/>
      <c r="H190" s="29"/>
    </row>
    <row r="191" spans="1:9" ht="93" thickBot="1" x14ac:dyDescent="0.3">
      <c r="A191" s="38" t="s">
        <v>206</v>
      </c>
      <c r="B191" s="20" t="s">
        <v>207</v>
      </c>
      <c r="C191" s="8" t="s">
        <v>56</v>
      </c>
      <c r="D191" s="29">
        <v>224864.6</v>
      </c>
      <c r="E191" s="29">
        <v>216644.4</v>
      </c>
      <c r="F191" s="29">
        <v>203522.8</v>
      </c>
      <c r="G191" s="29">
        <v>208682.4</v>
      </c>
      <c r="H191" s="29">
        <v>214969.5</v>
      </c>
    </row>
    <row r="192" spans="1:9" ht="53.4" thickBot="1" x14ac:dyDescent="0.3">
      <c r="A192" s="38" t="s">
        <v>208</v>
      </c>
      <c r="B192" s="20" t="s">
        <v>209</v>
      </c>
      <c r="C192" s="8" t="s">
        <v>56</v>
      </c>
      <c r="D192" s="29">
        <v>52397.4</v>
      </c>
      <c r="E192" s="29">
        <v>51769</v>
      </c>
      <c r="F192" s="29">
        <v>49633</v>
      </c>
      <c r="G192" s="29">
        <v>49633.4</v>
      </c>
      <c r="H192" s="29">
        <v>50148.4</v>
      </c>
    </row>
    <row r="193" spans="1:9" ht="40.200000000000003" thickBot="1" x14ac:dyDescent="0.3">
      <c r="A193" s="38" t="s">
        <v>210</v>
      </c>
      <c r="B193" s="20" t="s">
        <v>211</v>
      </c>
      <c r="C193" s="8" t="s">
        <v>56</v>
      </c>
      <c r="D193" s="29">
        <v>243010.6</v>
      </c>
      <c r="E193" s="29">
        <v>74039</v>
      </c>
      <c r="F193" s="29">
        <v>84613</v>
      </c>
      <c r="G193" s="29">
        <v>82935</v>
      </c>
      <c r="H193" s="29">
        <v>82914</v>
      </c>
    </row>
    <row r="194" spans="1:9" ht="27" thickBot="1" x14ac:dyDescent="0.3">
      <c r="A194" s="38" t="s">
        <v>212</v>
      </c>
      <c r="B194" s="20" t="s">
        <v>213</v>
      </c>
      <c r="C194" s="8" t="s">
        <v>56</v>
      </c>
      <c r="D194" s="29">
        <v>18806.2</v>
      </c>
      <c r="E194" s="29">
        <v>17385</v>
      </c>
      <c r="F194" s="29">
        <v>19357.7</v>
      </c>
      <c r="G194" s="29">
        <v>19150.7</v>
      </c>
      <c r="H194" s="29">
        <v>19190.7</v>
      </c>
    </row>
    <row r="195" spans="1:9" ht="27" thickBot="1" x14ac:dyDescent="0.3">
      <c r="A195" s="38" t="s">
        <v>20</v>
      </c>
      <c r="B195" s="23" t="s">
        <v>214</v>
      </c>
      <c r="C195" s="8" t="s">
        <v>56</v>
      </c>
      <c r="D195" s="29">
        <v>1550794.3</v>
      </c>
      <c r="E195" s="29">
        <v>1884328.4</v>
      </c>
      <c r="F195" s="29">
        <v>1522218.1</v>
      </c>
      <c r="G195" s="29">
        <v>1303094.2</v>
      </c>
      <c r="H195" s="29">
        <v>1389392</v>
      </c>
    </row>
    <row r="196" spans="1:9" ht="40.200000000000003" thickBot="1" x14ac:dyDescent="0.3">
      <c r="A196" s="38" t="s">
        <v>215</v>
      </c>
      <c r="B196" s="27" t="s">
        <v>216</v>
      </c>
      <c r="C196" s="8" t="s">
        <v>56</v>
      </c>
      <c r="D196" s="29">
        <v>86955.6</v>
      </c>
      <c r="E196" s="29">
        <v>135240</v>
      </c>
      <c r="F196" s="29">
        <v>23326</v>
      </c>
      <c r="G196" s="29">
        <v>0</v>
      </c>
      <c r="H196" s="29">
        <v>0</v>
      </c>
    </row>
    <row r="197" spans="1:9" ht="66.599999999999994" thickBot="1" x14ac:dyDescent="0.3">
      <c r="A197" s="38" t="s">
        <v>217</v>
      </c>
      <c r="B197" s="27" t="s">
        <v>218</v>
      </c>
      <c r="C197" s="8" t="s">
        <v>56</v>
      </c>
      <c r="D197" s="29">
        <v>257571.5</v>
      </c>
      <c r="E197" s="29">
        <v>370471.5</v>
      </c>
      <c r="F197" s="29">
        <v>32624.5</v>
      </c>
      <c r="G197" s="29">
        <v>6752.6</v>
      </c>
      <c r="H197" s="29">
        <v>1052.5999999999999</v>
      </c>
    </row>
    <row r="198" spans="1:9" ht="40.200000000000003" thickBot="1" x14ac:dyDescent="0.3">
      <c r="A198" s="38" t="s">
        <v>219</v>
      </c>
      <c r="B198" s="27" t="s">
        <v>220</v>
      </c>
      <c r="C198" s="8" t="s">
        <v>56</v>
      </c>
      <c r="D198" s="29">
        <v>1110705.7</v>
      </c>
      <c r="E198" s="29">
        <v>1274636.5</v>
      </c>
      <c r="F198" s="29">
        <v>1466267.3</v>
      </c>
      <c r="G198" s="29">
        <v>1296341.6000000001</v>
      </c>
      <c r="H198" s="29">
        <v>1388339.4</v>
      </c>
    </row>
    <row r="199" spans="1:9" ht="27" thickBot="1" x14ac:dyDescent="0.3">
      <c r="A199" s="38" t="s">
        <v>221</v>
      </c>
      <c r="B199" s="27" t="s">
        <v>222</v>
      </c>
      <c r="C199" s="8" t="s">
        <v>56</v>
      </c>
      <c r="D199" s="29">
        <v>103491</v>
      </c>
      <c r="E199" s="29">
        <v>79246.3</v>
      </c>
      <c r="F199" s="29">
        <v>0</v>
      </c>
      <c r="G199" s="29">
        <v>0</v>
      </c>
      <c r="H199" s="29">
        <v>0</v>
      </c>
    </row>
    <row r="200" spans="1:9" ht="40.200000000000003" thickBot="1" x14ac:dyDescent="0.3">
      <c r="A200" s="38">
        <v>2</v>
      </c>
      <c r="B200" s="30" t="s">
        <v>223</v>
      </c>
      <c r="C200" s="31" t="s">
        <v>56</v>
      </c>
      <c r="D200" s="32">
        <v>3208265.2</v>
      </c>
      <c r="E200" s="32">
        <f>E201+E202+E203+E204+E205+E206+E207+E208+E209+E210</f>
        <v>3713915.6000000006</v>
      </c>
      <c r="F200" s="32">
        <f t="shared" ref="F200:H200" si="46">F201+F202+F203+F204+F205+F206+F207+F208+F209+F210</f>
        <v>3064030.7</v>
      </c>
      <c r="G200" s="32">
        <f t="shared" si="46"/>
        <v>2888017.4</v>
      </c>
      <c r="H200" s="32">
        <f t="shared" si="46"/>
        <v>2987259.5</v>
      </c>
    </row>
    <row r="201" spans="1:9" ht="27" thickBot="1" x14ac:dyDescent="0.3">
      <c r="A201" s="38" t="s">
        <v>96</v>
      </c>
      <c r="B201" s="27" t="s">
        <v>224</v>
      </c>
      <c r="C201" s="8" t="s">
        <v>56</v>
      </c>
      <c r="D201" s="29">
        <v>323966.5</v>
      </c>
      <c r="E201" s="29">
        <v>409319.4</v>
      </c>
      <c r="F201" s="29">
        <v>381915.3</v>
      </c>
      <c r="G201" s="29">
        <v>385312.1</v>
      </c>
      <c r="H201" s="29">
        <v>386178.4</v>
      </c>
    </row>
    <row r="202" spans="1:9" ht="27" thickBot="1" x14ac:dyDescent="0.3">
      <c r="A202" s="38" t="s">
        <v>99</v>
      </c>
      <c r="B202" s="27" t="s">
        <v>225</v>
      </c>
      <c r="C202" s="8" t="s">
        <v>56</v>
      </c>
      <c r="D202" s="29">
        <v>3790.9</v>
      </c>
      <c r="E202" s="29">
        <v>3406.5</v>
      </c>
      <c r="F202" s="29">
        <v>3785.5</v>
      </c>
      <c r="G202" s="29">
        <v>3717.7</v>
      </c>
      <c r="H202" s="29">
        <v>3518.7</v>
      </c>
    </row>
    <row r="203" spans="1:9" ht="66.599999999999994" thickBot="1" x14ac:dyDescent="0.3">
      <c r="A203" s="38" t="s">
        <v>160</v>
      </c>
      <c r="B203" s="27" t="s">
        <v>226</v>
      </c>
      <c r="C203" s="8" t="s">
        <v>56</v>
      </c>
      <c r="D203" s="29">
        <v>9040.7999999999993</v>
      </c>
      <c r="E203" s="29">
        <v>9375.7999999999993</v>
      </c>
      <c r="F203" s="29">
        <v>9407.9</v>
      </c>
      <c r="G203" s="29">
        <v>8622.9</v>
      </c>
      <c r="H203" s="29">
        <v>10537.2</v>
      </c>
    </row>
    <row r="204" spans="1:9" ht="40.200000000000003" thickBot="1" x14ac:dyDescent="0.3">
      <c r="A204" s="38" t="s">
        <v>162</v>
      </c>
      <c r="B204" s="27" t="s">
        <v>227</v>
      </c>
      <c r="C204" s="8" t="s">
        <v>56</v>
      </c>
      <c r="D204" s="29">
        <v>315319.3</v>
      </c>
      <c r="E204" s="29">
        <v>287856.2</v>
      </c>
      <c r="F204" s="29">
        <v>177053.8</v>
      </c>
      <c r="G204" s="29">
        <v>157988.9</v>
      </c>
      <c r="H204" s="29">
        <v>171152.8</v>
      </c>
    </row>
    <row r="205" spans="1:9" ht="27" thickBot="1" x14ac:dyDescent="0.3">
      <c r="A205" s="38" t="s">
        <v>228</v>
      </c>
      <c r="B205" s="27" t="s">
        <v>229</v>
      </c>
      <c r="C205" s="8" t="s">
        <v>56</v>
      </c>
      <c r="D205" s="29">
        <v>504439.1</v>
      </c>
      <c r="E205" s="29">
        <v>490257.5</v>
      </c>
      <c r="F205" s="29">
        <v>279524.2</v>
      </c>
      <c r="G205" s="29">
        <v>314902</v>
      </c>
      <c r="H205" s="29">
        <v>290113.59999999998</v>
      </c>
    </row>
    <row r="206" spans="1:9" ht="27" thickBot="1" x14ac:dyDescent="0.3">
      <c r="A206" s="38" t="s">
        <v>230</v>
      </c>
      <c r="B206" s="27" t="s">
        <v>231</v>
      </c>
      <c r="C206" s="8" t="s">
        <v>56</v>
      </c>
      <c r="D206" s="29">
        <v>1258254.7</v>
      </c>
      <c r="E206" s="29">
        <v>1530746.8</v>
      </c>
      <c r="F206" s="29">
        <v>1300656.3</v>
      </c>
      <c r="G206" s="29">
        <v>1336230.8</v>
      </c>
      <c r="H206" s="29">
        <v>1430053.5</v>
      </c>
      <c r="I206" s="36"/>
    </row>
    <row r="207" spans="1:9" ht="27" thickBot="1" x14ac:dyDescent="0.3">
      <c r="A207" s="38" t="s">
        <v>232</v>
      </c>
      <c r="B207" s="27" t="s">
        <v>233</v>
      </c>
      <c r="C207" s="8" t="s">
        <v>56</v>
      </c>
      <c r="D207" s="29">
        <v>205356.7</v>
      </c>
      <c r="E207" s="29">
        <v>273461.7</v>
      </c>
      <c r="F207" s="29">
        <v>250371.7</v>
      </c>
      <c r="G207" s="29">
        <v>207005</v>
      </c>
      <c r="H207" s="29">
        <v>211648.2</v>
      </c>
    </row>
    <row r="208" spans="1:9" ht="27" thickBot="1" x14ac:dyDescent="0.3">
      <c r="A208" s="38" t="s">
        <v>234</v>
      </c>
      <c r="B208" s="27" t="s">
        <v>235</v>
      </c>
      <c r="C208" s="8" t="s">
        <v>56</v>
      </c>
      <c r="D208" s="29">
        <v>523089.7</v>
      </c>
      <c r="E208" s="29">
        <v>643023.6</v>
      </c>
      <c r="F208" s="29">
        <v>618977.4</v>
      </c>
      <c r="G208" s="29">
        <v>428516.3</v>
      </c>
      <c r="H208" s="29">
        <v>437200.8</v>
      </c>
    </row>
    <row r="209" spans="1:8" ht="27" thickBot="1" x14ac:dyDescent="0.3">
      <c r="A209" s="38" t="s">
        <v>236</v>
      </c>
      <c r="B209" s="27" t="s">
        <v>237</v>
      </c>
      <c r="C209" s="8" t="s">
        <v>56</v>
      </c>
      <c r="D209" s="29">
        <v>41720.5</v>
      </c>
      <c r="E209" s="29">
        <v>46249.599999999999</v>
      </c>
      <c r="F209" s="29">
        <v>29530.7</v>
      </c>
      <c r="G209" s="29">
        <v>31157.7</v>
      </c>
      <c r="H209" s="29">
        <v>31890.799999999999</v>
      </c>
    </row>
    <row r="210" spans="1:8" ht="27" thickBot="1" x14ac:dyDescent="0.3">
      <c r="A210" s="38" t="s">
        <v>238</v>
      </c>
      <c r="B210" s="27" t="s">
        <v>239</v>
      </c>
      <c r="C210" s="8" t="s">
        <v>56</v>
      </c>
      <c r="D210" s="29">
        <v>21287</v>
      </c>
      <c r="E210" s="29">
        <f>1238+3243.6+4472.8+11264.1</f>
        <v>20218.5</v>
      </c>
      <c r="F210" s="29">
        <f>2007+10800.9</f>
        <v>12807.9</v>
      </c>
      <c r="G210" s="29">
        <f>2019.9+12544.1</f>
        <v>14564</v>
      </c>
      <c r="H210" s="29">
        <f>2025.8+12939.7</f>
        <v>14965.5</v>
      </c>
    </row>
    <row r="211" spans="1:8" ht="53.4" thickBot="1" x14ac:dyDescent="0.3">
      <c r="A211" s="38">
        <v>3</v>
      </c>
      <c r="B211" s="27" t="s">
        <v>240</v>
      </c>
      <c r="C211" s="8" t="s">
        <v>56</v>
      </c>
      <c r="D211" s="29">
        <v>-112496.8</v>
      </c>
      <c r="E211" s="29">
        <f>E177-E200</f>
        <v>-431147.80000000075</v>
      </c>
      <c r="F211" s="29">
        <f t="shared" ref="F211:H211" si="47">F177-F200</f>
        <v>-169857.60000000009</v>
      </c>
      <c r="G211" s="29">
        <f t="shared" si="47"/>
        <v>-144187.10000000009</v>
      </c>
      <c r="H211" s="29">
        <f t="shared" si="47"/>
        <v>-106099.29999999981</v>
      </c>
    </row>
    <row r="212" spans="1:8" ht="27" thickBot="1" x14ac:dyDescent="0.3">
      <c r="A212" s="38">
        <v>4</v>
      </c>
      <c r="B212" s="27" t="s">
        <v>241</v>
      </c>
      <c r="C212" s="8" t="s">
        <v>56</v>
      </c>
      <c r="D212" s="29">
        <v>8752000</v>
      </c>
      <c r="E212" s="29">
        <v>3500800</v>
      </c>
      <c r="F212" s="29">
        <v>3710900</v>
      </c>
      <c r="G212" s="29">
        <v>4080580</v>
      </c>
      <c r="H212" s="29">
        <v>4800000</v>
      </c>
    </row>
    <row r="213" spans="1:8" ht="14.4" thickBot="1" x14ac:dyDescent="0.3">
      <c r="A213" s="11" t="s">
        <v>242</v>
      </c>
      <c r="B213" s="41" t="s">
        <v>243</v>
      </c>
      <c r="C213" s="42"/>
      <c r="D213" s="42"/>
      <c r="E213" s="42"/>
      <c r="F213" s="42"/>
      <c r="G213" s="42"/>
      <c r="H213" s="43"/>
    </row>
    <row r="214" spans="1:8" ht="45" customHeight="1" thickBot="1" x14ac:dyDescent="0.3">
      <c r="A214" s="38">
        <v>1</v>
      </c>
      <c r="B214" s="7" t="s">
        <v>244</v>
      </c>
      <c r="C214" s="8" t="s">
        <v>24</v>
      </c>
      <c r="D214" s="9">
        <v>41200</v>
      </c>
      <c r="E214" s="9">
        <v>41700</v>
      </c>
      <c r="F214" s="9">
        <v>42100</v>
      </c>
      <c r="G214" s="9">
        <v>42050</v>
      </c>
      <c r="H214" s="9">
        <v>42250</v>
      </c>
    </row>
    <row r="215" spans="1:8" ht="52.8" x14ac:dyDescent="0.25">
      <c r="A215" s="44">
        <v>2</v>
      </c>
      <c r="B215" s="12" t="s">
        <v>245</v>
      </c>
      <c r="C215" s="46" t="s">
        <v>24</v>
      </c>
      <c r="D215" s="48">
        <v>18369</v>
      </c>
      <c r="E215" s="48">
        <v>18480</v>
      </c>
      <c r="F215" s="48">
        <v>18500</v>
      </c>
      <c r="G215" s="48">
        <v>18700</v>
      </c>
      <c r="H215" s="48">
        <v>19300</v>
      </c>
    </row>
    <row r="216" spans="1:8" ht="40.200000000000003" thickBot="1" x14ac:dyDescent="0.3">
      <c r="A216" s="45"/>
      <c r="B216" s="7" t="s">
        <v>246</v>
      </c>
      <c r="C216" s="47"/>
      <c r="D216" s="49"/>
      <c r="E216" s="49"/>
      <c r="F216" s="49"/>
      <c r="G216" s="49"/>
      <c r="H216" s="49"/>
    </row>
    <row r="217" spans="1:8" ht="27" thickBot="1" x14ac:dyDescent="0.3">
      <c r="A217" s="38" t="s">
        <v>96</v>
      </c>
      <c r="B217" s="7" t="s">
        <v>247</v>
      </c>
      <c r="C217" s="8" t="s">
        <v>24</v>
      </c>
      <c r="D217" s="9">
        <v>180</v>
      </c>
      <c r="E217" s="9">
        <v>120</v>
      </c>
      <c r="F217" s="9">
        <v>140</v>
      </c>
      <c r="G217" s="9">
        <v>160</v>
      </c>
      <c r="H217" s="9">
        <v>200</v>
      </c>
    </row>
    <row r="218" spans="1:8" ht="27" thickBot="1" x14ac:dyDescent="0.3">
      <c r="A218" s="38" t="s">
        <v>99</v>
      </c>
      <c r="B218" s="7" t="s">
        <v>248</v>
      </c>
      <c r="C218" s="8" t="s">
        <v>24</v>
      </c>
      <c r="D218" s="9">
        <v>6019</v>
      </c>
      <c r="E218" s="9">
        <v>5850</v>
      </c>
      <c r="F218" s="9">
        <v>5900</v>
      </c>
      <c r="G218" s="9">
        <v>6100</v>
      </c>
      <c r="H218" s="9">
        <v>7000</v>
      </c>
    </row>
    <row r="219" spans="1:8" ht="53.4" thickBot="1" x14ac:dyDescent="0.3">
      <c r="A219" s="38" t="s">
        <v>160</v>
      </c>
      <c r="B219" s="7" t="s">
        <v>249</v>
      </c>
      <c r="C219" s="8" t="s">
        <v>24</v>
      </c>
      <c r="D219" s="9">
        <v>660</v>
      </c>
      <c r="E219" s="9">
        <v>700</v>
      </c>
      <c r="F219" s="9">
        <v>700</v>
      </c>
      <c r="G219" s="9">
        <v>700</v>
      </c>
      <c r="H219" s="9">
        <v>720</v>
      </c>
    </row>
    <row r="220" spans="1:8" ht="14.4" thickBot="1" x14ac:dyDescent="0.3">
      <c r="A220" s="38" t="s">
        <v>162</v>
      </c>
      <c r="B220" s="7" t="s">
        <v>250</v>
      </c>
      <c r="C220" s="8" t="s">
        <v>24</v>
      </c>
      <c r="D220" s="9">
        <v>240</v>
      </c>
      <c r="E220" s="9">
        <v>400</v>
      </c>
      <c r="F220" s="9">
        <v>400</v>
      </c>
      <c r="G220" s="9">
        <v>420</v>
      </c>
      <c r="H220" s="9">
        <v>450</v>
      </c>
    </row>
    <row r="221" spans="1:8" ht="93" thickBot="1" x14ac:dyDescent="0.3">
      <c r="A221" s="38" t="s">
        <v>228</v>
      </c>
      <c r="B221" s="7" t="s">
        <v>251</v>
      </c>
      <c r="C221" s="8" t="s">
        <v>24</v>
      </c>
      <c r="D221" s="9">
        <v>780</v>
      </c>
      <c r="E221" s="9">
        <v>950</v>
      </c>
      <c r="F221" s="9">
        <v>960</v>
      </c>
      <c r="G221" s="9">
        <v>1000</v>
      </c>
      <c r="H221" s="9">
        <v>1000</v>
      </c>
    </row>
    <row r="222" spans="1:8" ht="14.4" thickBot="1" x14ac:dyDescent="0.3">
      <c r="A222" s="38" t="s">
        <v>230</v>
      </c>
      <c r="B222" s="7" t="s">
        <v>252</v>
      </c>
      <c r="C222" s="8" t="s">
        <v>24</v>
      </c>
      <c r="D222" s="9">
        <v>1516</v>
      </c>
      <c r="E222" s="9">
        <v>1540</v>
      </c>
      <c r="F222" s="9">
        <v>1540</v>
      </c>
      <c r="G222" s="9">
        <v>1550</v>
      </c>
      <c r="H222" s="9">
        <v>1550</v>
      </c>
    </row>
    <row r="223" spans="1:8" ht="40.200000000000003" thickBot="1" x14ac:dyDescent="0.3">
      <c r="A223" s="38" t="s">
        <v>232</v>
      </c>
      <c r="B223" s="7" t="s">
        <v>253</v>
      </c>
      <c r="C223" s="8" t="s">
        <v>24</v>
      </c>
      <c r="D223" s="9">
        <v>720</v>
      </c>
      <c r="E223" s="9">
        <v>790</v>
      </c>
      <c r="F223" s="9">
        <v>820</v>
      </c>
      <c r="G223" s="9">
        <v>830</v>
      </c>
      <c r="H223" s="9">
        <v>830</v>
      </c>
    </row>
    <row r="224" spans="1:8" ht="62.25" customHeight="1" thickBot="1" x14ac:dyDescent="0.3">
      <c r="A224" s="38">
        <v>3</v>
      </c>
      <c r="B224" s="7" t="s">
        <v>254</v>
      </c>
      <c r="C224" s="8" t="s">
        <v>16</v>
      </c>
      <c r="D224" s="9">
        <v>0.14000000000000001</v>
      </c>
      <c r="E224" s="9">
        <v>0.19</v>
      </c>
      <c r="F224" s="9">
        <v>0.19</v>
      </c>
      <c r="G224" s="9">
        <v>0.17</v>
      </c>
      <c r="H224" s="9">
        <v>0.17</v>
      </c>
    </row>
    <row r="225" spans="1:8" ht="77.25" customHeight="1" thickBot="1" x14ac:dyDescent="0.3">
      <c r="A225" s="38">
        <v>4</v>
      </c>
      <c r="B225" s="7" t="s">
        <v>255</v>
      </c>
      <c r="C225" s="8" t="s">
        <v>24</v>
      </c>
      <c r="D225" s="9">
        <v>144</v>
      </c>
      <c r="E225" s="9">
        <v>200</v>
      </c>
      <c r="F225" s="9">
        <v>200</v>
      </c>
      <c r="G225" s="9">
        <v>175</v>
      </c>
      <c r="H225" s="9">
        <v>175</v>
      </c>
    </row>
    <row r="226" spans="1:8" ht="79.8" thickBot="1" x14ac:dyDescent="0.3">
      <c r="A226" s="38">
        <v>5</v>
      </c>
      <c r="B226" s="7" t="s">
        <v>256</v>
      </c>
      <c r="C226" s="8" t="s">
        <v>24</v>
      </c>
      <c r="D226" s="9">
        <v>75</v>
      </c>
      <c r="E226" s="9">
        <v>100</v>
      </c>
      <c r="F226" s="9">
        <v>100</v>
      </c>
      <c r="G226" s="9">
        <v>90</v>
      </c>
      <c r="H226" s="9">
        <v>90</v>
      </c>
    </row>
    <row r="227" spans="1:8" ht="79.8" thickBot="1" x14ac:dyDescent="0.3">
      <c r="A227" s="38">
        <v>6</v>
      </c>
      <c r="B227" s="7" t="s">
        <v>257</v>
      </c>
      <c r="C227" s="8" t="s">
        <v>258</v>
      </c>
      <c r="D227" s="9">
        <v>2071</v>
      </c>
      <c r="E227" s="9">
        <v>1000</v>
      </c>
      <c r="F227" s="9">
        <v>1200</v>
      </c>
      <c r="G227" s="9">
        <v>1500</v>
      </c>
      <c r="H227" s="9">
        <v>1500</v>
      </c>
    </row>
    <row r="228" spans="1:8" ht="36.75" customHeight="1" thickBot="1" x14ac:dyDescent="0.3">
      <c r="A228" s="38">
        <v>7</v>
      </c>
      <c r="B228" s="7" t="s">
        <v>259</v>
      </c>
      <c r="C228" s="8"/>
      <c r="D228" s="9">
        <v>50</v>
      </c>
      <c r="E228" s="9">
        <v>50</v>
      </c>
      <c r="F228" s="9">
        <v>500</v>
      </c>
      <c r="G228" s="9">
        <v>700</v>
      </c>
      <c r="H228" s="9">
        <v>100</v>
      </c>
    </row>
    <row r="229" spans="1:8" ht="27" thickBot="1" x14ac:dyDescent="0.3">
      <c r="A229" s="38" t="s">
        <v>260</v>
      </c>
      <c r="B229" s="7" t="s">
        <v>261</v>
      </c>
      <c r="C229" s="8"/>
      <c r="D229" s="9">
        <v>50</v>
      </c>
      <c r="E229" s="9">
        <v>50</v>
      </c>
      <c r="F229" s="9"/>
      <c r="G229" s="9">
        <v>200</v>
      </c>
      <c r="H229" s="9">
        <v>100</v>
      </c>
    </row>
    <row r="230" spans="1:8" ht="27" thickBot="1" x14ac:dyDescent="0.3">
      <c r="A230" s="38" t="s">
        <v>262</v>
      </c>
      <c r="B230" s="7" t="s">
        <v>263</v>
      </c>
      <c r="C230" s="8"/>
      <c r="D230" s="9"/>
      <c r="E230" s="9"/>
      <c r="F230" s="9">
        <v>500</v>
      </c>
      <c r="G230" s="9">
        <v>500</v>
      </c>
      <c r="H230" s="9"/>
    </row>
    <row r="231" spans="1:8" ht="51.75" customHeight="1" thickBot="1" x14ac:dyDescent="0.3">
      <c r="A231" s="38">
        <v>8</v>
      </c>
      <c r="B231" s="7" t="s">
        <v>264</v>
      </c>
      <c r="C231" s="8" t="s">
        <v>265</v>
      </c>
      <c r="D231" s="10">
        <f>D233*D215/1000000*12</f>
        <v>8318.0710080000008</v>
      </c>
      <c r="E231" s="10">
        <f t="shared" ref="E231:H231" si="48">E233*E215/1000000*12</f>
        <v>8936.9279999999999</v>
      </c>
      <c r="F231" s="10">
        <f t="shared" si="48"/>
        <v>9568.2000000000007</v>
      </c>
      <c r="G231" s="10">
        <f t="shared" si="48"/>
        <v>10367.280000000001</v>
      </c>
      <c r="H231" s="10">
        <f t="shared" si="48"/>
        <v>11533.68</v>
      </c>
    </row>
    <row r="232" spans="1:8" ht="27" thickBot="1" x14ac:dyDescent="0.3">
      <c r="A232" s="38">
        <v>9</v>
      </c>
      <c r="B232" s="7" t="s">
        <v>266</v>
      </c>
      <c r="C232" s="8" t="s">
        <v>265</v>
      </c>
      <c r="D232" s="9"/>
      <c r="E232" s="9"/>
      <c r="F232" s="9"/>
      <c r="G232" s="9"/>
      <c r="H232" s="9"/>
    </row>
    <row r="233" spans="1:8" ht="72.75" customHeight="1" thickBot="1" x14ac:dyDescent="0.3">
      <c r="A233" s="38">
        <v>10</v>
      </c>
      <c r="B233" s="7" t="s">
        <v>267</v>
      </c>
      <c r="C233" s="8" t="s">
        <v>268</v>
      </c>
      <c r="D233" s="9">
        <v>37736</v>
      </c>
      <c r="E233" s="9">
        <v>40300</v>
      </c>
      <c r="F233" s="9">
        <v>43100</v>
      </c>
      <c r="G233" s="9">
        <v>46200</v>
      </c>
      <c r="H233" s="9">
        <v>49800</v>
      </c>
    </row>
    <row r="234" spans="1:8" ht="14.4" thickBot="1" x14ac:dyDescent="0.3">
      <c r="A234" s="11" t="s">
        <v>269</v>
      </c>
      <c r="B234" s="41" t="s">
        <v>270</v>
      </c>
      <c r="C234" s="42"/>
      <c r="D234" s="42"/>
      <c r="E234" s="42"/>
      <c r="F234" s="42"/>
      <c r="G234" s="42"/>
      <c r="H234" s="43"/>
    </row>
    <row r="235" spans="1:8" ht="64.5" customHeight="1" thickBot="1" x14ac:dyDescent="0.3">
      <c r="A235" s="38">
        <v>1</v>
      </c>
      <c r="B235" s="7" t="s">
        <v>271</v>
      </c>
      <c r="C235" s="8"/>
      <c r="D235" s="9"/>
      <c r="E235" s="9"/>
      <c r="F235" s="9"/>
      <c r="G235" s="9"/>
      <c r="H235" s="9"/>
    </row>
    <row r="236" spans="1:8" ht="27" thickBot="1" x14ac:dyDescent="0.3">
      <c r="A236" s="38" t="s">
        <v>18</v>
      </c>
      <c r="B236" s="7" t="s">
        <v>272</v>
      </c>
      <c r="C236" s="8" t="s">
        <v>273</v>
      </c>
      <c r="D236" s="9" t="s">
        <v>274</v>
      </c>
      <c r="E236" s="9" t="s">
        <v>275</v>
      </c>
      <c r="F236" s="9" t="s">
        <v>276</v>
      </c>
      <c r="G236" s="9"/>
      <c r="H236" s="9"/>
    </row>
    <row r="237" spans="1:8" ht="27" thickBot="1" x14ac:dyDescent="0.3">
      <c r="A237" s="38" t="s">
        <v>20</v>
      </c>
      <c r="B237" s="7" t="s">
        <v>277</v>
      </c>
      <c r="C237" s="8" t="s">
        <v>273</v>
      </c>
      <c r="D237" s="9"/>
      <c r="E237" s="9"/>
      <c r="F237" s="9" t="s">
        <v>278</v>
      </c>
      <c r="G237" s="9" t="s">
        <v>279</v>
      </c>
      <c r="H237" s="9"/>
    </row>
    <row r="238" spans="1:8" ht="14.4" thickBot="1" x14ac:dyDescent="0.3">
      <c r="A238" s="38" t="s">
        <v>39</v>
      </c>
      <c r="B238" s="7" t="s">
        <v>280</v>
      </c>
      <c r="C238" s="8" t="s">
        <v>273</v>
      </c>
      <c r="D238" s="9"/>
      <c r="E238" s="9"/>
      <c r="F238" s="9"/>
      <c r="G238" s="9"/>
      <c r="H238" s="9"/>
    </row>
    <row r="239" spans="1:8" ht="40.200000000000003" thickBot="1" x14ac:dyDescent="0.3">
      <c r="A239" s="38" t="s">
        <v>41</v>
      </c>
      <c r="B239" s="7" t="s">
        <v>281</v>
      </c>
      <c r="C239" s="8" t="s">
        <v>282</v>
      </c>
      <c r="D239" s="9"/>
      <c r="E239" s="9" t="s">
        <v>283</v>
      </c>
      <c r="F239" s="9">
        <v>80</v>
      </c>
      <c r="G239" s="9">
        <v>30</v>
      </c>
      <c r="H239" s="9"/>
    </row>
    <row r="240" spans="1:8" ht="14.4" thickBot="1" x14ac:dyDescent="0.3">
      <c r="A240" s="38" t="s">
        <v>43</v>
      </c>
      <c r="B240" s="7" t="s">
        <v>284</v>
      </c>
      <c r="C240" s="8" t="s">
        <v>258</v>
      </c>
      <c r="D240" s="9"/>
      <c r="E240" s="9"/>
      <c r="F240" s="9">
        <v>1</v>
      </c>
      <c r="G240" s="9">
        <v>1</v>
      </c>
      <c r="H240" s="9">
        <v>1</v>
      </c>
    </row>
    <row r="241" spans="1:8" ht="27" thickBot="1" x14ac:dyDescent="0.3">
      <c r="A241" s="38" t="s">
        <v>285</v>
      </c>
      <c r="B241" s="7" t="s">
        <v>286</v>
      </c>
      <c r="C241" s="8"/>
      <c r="D241" s="9"/>
      <c r="E241" s="9"/>
      <c r="F241" s="9"/>
      <c r="G241" s="9"/>
      <c r="H241" s="9"/>
    </row>
    <row r="242" spans="1:8" ht="51.75" customHeight="1" thickBot="1" x14ac:dyDescent="0.3">
      <c r="A242" s="38">
        <v>2</v>
      </c>
      <c r="B242" s="7" t="s">
        <v>287</v>
      </c>
      <c r="C242" s="8" t="s">
        <v>24</v>
      </c>
      <c r="D242" s="9">
        <v>3960</v>
      </c>
      <c r="E242" s="9">
        <v>4180</v>
      </c>
      <c r="F242" s="9">
        <v>4200</v>
      </c>
      <c r="G242" s="9">
        <v>4575</v>
      </c>
      <c r="H242" s="9">
        <v>4575</v>
      </c>
    </row>
    <row r="243" spans="1:8" ht="27" thickBot="1" x14ac:dyDescent="0.3">
      <c r="A243" s="38">
        <v>3</v>
      </c>
      <c r="B243" s="7" t="s">
        <v>288</v>
      </c>
      <c r="C243" s="8" t="s">
        <v>24</v>
      </c>
      <c r="D243" s="9"/>
      <c r="E243" s="9"/>
      <c r="F243" s="9"/>
      <c r="G243" s="9"/>
      <c r="H243" s="9"/>
    </row>
    <row r="244" spans="1:8" ht="14.4" thickBot="1" x14ac:dyDescent="0.3">
      <c r="A244" s="38" t="s">
        <v>60</v>
      </c>
      <c r="B244" s="7" t="s">
        <v>289</v>
      </c>
      <c r="C244" s="8" t="s">
        <v>24</v>
      </c>
      <c r="D244" s="9">
        <v>7147</v>
      </c>
      <c r="E244" s="9">
        <v>7432</v>
      </c>
      <c r="F244" s="9">
        <v>7640</v>
      </c>
      <c r="G244" s="9">
        <v>7841</v>
      </c>
      <c r="H244" s="9">
        <v>7979</v>
      </c>
    </row>
    <row r="245" spans="1:8" ht="40.200000000000003" thickBot="1" x14ac:dyDescent="0.3">
      <c r="A245" s="38" t="s">
        <v>62</v>
      </c>
      <c r="B245" s="7" t="s">
        <v>290</v>
      </c>
      <c r="C245" s="8" t="s">
        <v>24</v>
      </c>
      <c r="D245" s="9"/>
      <c r="E245" s="9"/>
      <c r="F245" s="9"/>
      <c r="G245" s="9"/>
      <c r="H245" s="9"/>
    </row>
    <row r="246" spans="1:8" ht="40.200000000000003" thickBot="1" x14ac:dyDescent="0.3">
      <c r="A246" s="38" t="s">
        <v>64</v>
      </c>
      <c r="B246" s="7" t="s">
        <v>291</v>
      </c>
      <c r="C246" s="8" t="s">
        <v>24</v>
      </c>
      <c r="D246" s="9">
        <v>938</v>
      </c>
      <c r="E246" s="9">
        <v>929</v>
      </c>
      <c r="F246" s="9">
        <v>885</v>
      </c>
      <c r="G246" s="9">
        <v>924</v>
      </c>
      <c r="H246" s="9">
        <v>908</v>
      </c>
    </row>
    <row r="247" spans="1:8" ht="40.200000000000003" thickBot="1" x14ac:dyDescent="0.3">
      <c r="A247" s="38" t="s">
        <v>66</v>
      </c>
      <c r="B247" s="7" t="s">
        <v>292</v>
      </c>
      <c r="C247" s="8" t="s">
        <v>24</v>
      </c>
      <c r="D247" s="9"/>
      <c r="E247" s="9"/>
      <c r="F247" s="9"/>
      <c r="G247" s="9"/>
      <c r="H247" s="9"/>
    </row>
    <row r="248" spans="1:8" ht="26.25" customHeight="1" thickBot="1" x14ac:dyDescent="0.3">
      <c r="A248" s="38">
        <v>4</v>
      </c>
      <c r="B248" s="7" t="s">
        <v>293</v>
      </c>
      <c r="C248" s="8" t="s">
        <v>24</v>
      </c>
      <c r="D248" s="9"/>
      <c r="E248" s="9"/>
      <c r="F248" s="9"/>
      <c r="G248" s="9"/>
      <c r="H248" s="9"/>
    </row>
    <row r="249" spans="1:8" ht="40.200000000000003" thickBot="1" x14ac:dyDescent="0.3">
      <c r="A249" s="38" t="s">
        <v>294</v>
      </c>
      <c r="B249" s="7" t="s">
        <v>291</v>
      </c>
      <c r="C249" s="8" t="s">
        <v>24</v>
      </c>
      <c r="D249" s="9">
        <v>281</v>
      </c>
      <c r="E249" s="9">
        <v>281</v>
      </c>
      <c r="F249" s="9">
        <v>256</v>
      </c>
      <c r="G249" s="9">
        <v>245</v>
      </c>
      <c r="H249" s="9">
        <v>220</v>
      </c>
    </row>
    <row r="250" spans="1:8" ht="40.200000000000003" thickBot="1" x14ac:dyDescent="0.3">
      <c r="A250" s="38" t="s">
        <v>295</v>
      </c>
      <c r="B250" s="7" t="s">
        <v>296</v>
      </c>
      <c r="C250" s="8" t="s">
        <v>24</v>
      </c>
      <c r="D250" s="9"/>
      <c r="E250" s="9"/>
      <c r="F250" s="9"/>
      <c r="G250" s="9"/>
      <c r="H250" s="9"/>
    </row>
    <row r="251" spans="1:8" ht="26.25" customHeight="1" thickBot="1" x14ac:dyDescent="0.3">
      <c r="A251" s="38">
        <v>5</v>
      </c>
      <c r="B251" s="7" t="s">
        <v>297</v>
      </c>
      <c r="C251" s="8"/>
      <c r="D251" s="9"/>
      <c r="E251" s="9"/>
      <c r="F251" s="9"/>
      <c r="G251" s="9"/>
      <c r="H251" s="9"/>
    </row>
    <row r="252" spans="1:8" ht="27" thickBot="1" x14ac:dyDescent="0.3">
      <c r="A252" s="38" t="s">
        <v>298</v>
      </c>
      <c r="B252" s="7" t="s">
        <v>299</v>
      </c>
      <c r="C252" s="8" t="s">
        <v>300</v>
      </c>
      <c r="D252" s="9">
        <v>34.799999999999997</v>
      </c>
      <c r="E252" s="9">
        <v>33.200000000000003</v>
      </c>
      <c r="F252" s="9">
        <v>34</v>
      </c>
      <c r="G252" s="9">
        <v>34</v>
      </c>
      <c r="H252" s="9">
        <v>34</v>
      </c>
    </row>
    <row r="253" spans="1:8" ht="40.200000000000003" thickBot="1" x14ac:dyDescent="0.3">
      <c r="A253" s="38" t="s">
        <v>301</v>
      </c>
      <c r="B253" s="7" t="s">
        <v>302</v>
      </c>
      <c r="C253" s="8" t="s">
        <v>303</v>
      </c>
      <c r="D253" s="9">
        <v>160.1</v>
      </c>
      <c r="E253" s="9">
        <v>160.1</v>
      </c>
      <c r="F253" s="9">
        <v>160.1</v>
      </c>
      <c r="G253" s="9">
        <v>160.1</v>
      </c>
      <c r="H253" s="9">
        <v>160.1</v>
      </c>
    </row>
    <row r="254" spans="1:8" ht="40.200000000000003" thickBot="1" x14ac:dyDescent="0.3">
      <c r="A254" s="38" t="s">
        <v>304</v>
      </c>
      <c r="B254" s="7" t="s">
        <v>305</v>
      </c>
      <c r="C254" s="8" t="s">
        <v>303</v>
      </c>
      <c r="D254" s="9">
        <v>12.7</v>
      </c>
      <c r="E254" s="9">
        <v>11.8</v>
      </c>
      <c r="F254" s="9">
        <v>11.5</v>
      </c>
      <c r="G254" s="9">
        <v>11.5</v>
      </c>
      <c r="H254" s="9">
        <v>11.5</v>
      </c>
    </row>
    <row r="255" spans="1:8" ht="27" thickBot="1" x14ac:dyDescent="0.3">
      <c r="A255" s="38" t="s">
        <v>306</v>
      </c>
      <c r="B255" s="7" t="s">
        <v>307</v>
      </c>
      <c r="C255" s="8" t="s">
        <v>308</v>
      </c>
      <c r="D255" s="9">
        <v>20.8</v>
      </c>
      <c r="E255" s="9">
        <v>21.4</v>
      </c>
      <c r="F255" s="9">
        <v>21.6</v>
      </c>
      <c r="G255" s="9">
        <v>22.1</v>
      </c>
      <c r="H255" s="9">
        <v>22.6</v>
      </c>
    </row>
    <row r="256" spans="1:8" ht="27" thickBot="1" x14ac:dyDescent="0.3">
      <c r="A256" s="38" t="s">
        <v>309</v>
      </c>
      <c r="B256" s="7" t="s">
        <v>310</v>
      </c>
      <c r="C256" s="8" t="s">
        <v>308</v>
      </c>
      <c r="D256" s="9">
        <v>41.6</v>
      </c>
      <c r="E256" s="9">
        <v>44.2</v>
      </c>
      <c r="F256" s="9">
        <v>44.8</v>
      </c>
      <c r="G256" s="9">
        <v>45</v>
      </c>
      <c r="H256" s="9">
        <v>45.2</v>
      </c>
    </row>
    <row r="257" spans="1:8" ht="79.8" thickBot="1" x14ac:dyDescent="0.3">
      <c r="A257" s="38" t="s">
        <v>311</v>
      </c>
      <c r="B257" s="7" t="s">
        <v>312</v>
      </c>
      <c r="C257" s="8" t="s">
        <v>313</v>
      </c>
      <c r="D257" s="9"/>
      <c r="E257" s="9"/>
      <c r="F257" s="9"/>
      <c r="G257" s="9"/>
      <c r="H257" s="9"/>
    </row>
    <row r="258" spans="1:8" ht="27" thickBot="1" x14ac:dyDescent="0.3">
      <c r="A258" s="38" t="s">
        <v>314</v>
      </c>
      <c r="B258" s="7" t="s">
        <v>315</v>
      </c>
      <c r="C258" s="8" t="s">
        <v>316</v>
      </c>
      <c r="D258" s="9">
        <v>3</v>
      </c>
      <c r="E258" s="9">
        <v>3</v>
      </c>
      <c r="F258" s="9">
        <v>3</v>
      </c>
      <c r="G258" s="9">
        <v>3</v>
      </c>
      <c r="H258" s="9">
        <v>3</v>
      </c>
    </row>
    <row r="259" spans="1:8" ht="40.200000000000003" thickBot="1" x14ac:dyDescent="0.3">
      <c r="A259" s="38" t="s">
        <v>317</v>
      </c>
      <c r="B259" s="7" t="s">
        <v>318</v>
      </c>
      <c r="C259" s="8" t="s">
        <v>316</v>
      </c>
      <c r="D259" s="9">
        <v>11</v>
      </c>
      <c r="E259" s="9">
        <v>11</v>
      </c>
      <c r="F259" s="9">
        <v>11</v>
      </c>
      <c r="G259" s="9">
        <v>11</v>
      </c>
      <c r="H259" s="9">
        <v>11</v>
      </c>
    </row>
    <row r="260" spans="1:8" ht="53.4" thickBot="1" x14ac:dyDescent="0.3">
      <c r="A260" s="38" t="s">
        <v>319</v>
      </c>
      <c r="B260" s="7" t="s">
        <v>320</v>
      </c>
      <c r="C260" s="8" t="s">
        <v>321</v>
      </c>
      <c r="D260" s="9">
        <v>670</v>
      </c>
      <c r="E260" s="9">
        <v>675</v>
      </c>
      <c r="F260" s="9">
        <v>705</v>
      </c>
      <c r="G260" s="9">
        <v>705</v>
      </c>
      <c r="H260" s="9">
        <v>705</v>
      </c>
    </row>
    <row r="261" spans="1:8" ht="66.599999999999994" thickBot="1" x14ac:dyDescent="0.3">
      <c r="A261" s="38">
        <v>6</v>
      </c>
      <c r="B261" s="7" t="s">
        <v>322</v>
      </c>
      <c r="C261" s="8" t="s">
        <v>323</v>
      </c>
      <c r="D261" s="9">
        <v>93</v>
      </c>
      <c r="E261" s="9">
        <v>93</v>
      </c>
      <c r="F261" s="9">
        <v>96</v>
      </c>
      <c r="G261" s="9">
        <v>96</v>
      </c>
      <c r="H261" s="9">
        <v>96</v>
      </c>
    </row>
    <row r="264" spans="1:8" ht="54" customHeight="1" x14ac:dyDescent="0.25">
      <c r="A264" s="39"/>
      <c r="B264" s="39"/>
      <c r="C264" s="39"/>
      <c r="D264" s="39"/>
      <c r="E264" s="39"/>
      <c r="F264" s="39"/>
      <c r="G264" s="39"/>
      <c r="H264" s="39"/>
    </row>
    <row r="265" spans="1:8" ht="54" customHeight="1" x14ac:dyDescent="0.25">
      <c r="A265" s="39"/>
      <c r="B265" s="39"/>
      <c r="C265" s="39"/>
      <c r="D265" s="39"/>
      <c r="E265" s="39"/>
      <c r="F265" s="39"/>
      <c r="G265" s="39"/>
      <c r="H265" s="39"/>
    </row>
    <row r="266" spans="1:8" ht="102" customHeight="1" x14ac:dyDescent="0.25">
      <c r="A266" s="39"/>
      <c r="B266" s="39"/>
      <c r="C266" s="39"/>
      <c r="D266" s="39"/>
      <c r="E266" s="39"/>
      <c r="F266" s="39"/>
      <c r="G266" s="39"/>
      <c r="H266" s="39"/>
    </row>
  </sheetData>
  <mergeCells count="109">
    <mergeCell ref="B5:H5"/>
    <mergeCell ref="B21:H21"/>
    <mergeCell ref="A22:A23"/>
    <mergeCell ref="C22:C23"/>
    <mergeCell ref="D22:D23"/>
    <mergeCell ref="E22:E23"/>
    <mergeCell ref="F22:F23"/>
    <mergeCell ref="A2:H2"/>
    <mergeCell ref="A3:A4"/>
    <mergeCell ref="B3:B4"/>
    <mergeCell ref="C3:C4"/>
    <mergeCell ref="F3:H3"/>
    <mergeCell ref="B118:H118"/>
    <mergeCell ref="B128:H128"/>
    <mergeCell ref="B89:H89"/>
    <mergeCell ref="B111:H111"/>
    <mergeCell ref="H30:H31"/>
    <mergeCell ref="B32:H32"/>
    <mergeCell ref="G22:G23"/>
    <mergeCell ref="H22:H23"/>
    <mergeCell ref="A30:A31"/>
    <mergeCell ref="B30:B31"/>
    <mergeCell ref="C30:C31"/>
    <mergeCell ref="D30:D31"/>
    <mergeCell ref="E30:E31"/>
    <mergeCell ref="F30:F31"/>
    <mergeCell ref="G30:G31"/>
    <mergeCell ref="G139:G140"/>
    <mergeCell ref="H139:H140"/>
    <mergeCell ref="A153:A154"/>
    <mergeCell ref="B153:B154"/>
    <mergeCell ref="C153:C154"/>
    <mergeCell ref="D153:D154"/>
    <mergeCell ref="E153:E154"/>
    <mergeCell ref="F153:F154"/>
    <mergeCell ref="G153:G154"/>
    <mergeCell ref="H153:H154"/>
    <mergeCell ref="A139:A140"/>
    <mergeCell ref="B139:B140"/>
    <mergeCell ref="C139:C140"/>
    <mergeCell ref="D139:D140"/>
    <mergeCell ref="E139:E140"/>
    <mergeCell ref="F139:F140"/>
    <mergeCell ref="B164:H164"/>
    <mergeCell ref="A166:A167"/>
    <mergeCell ref="C166:C167"/>
    <mergeCell ref="D166:D167"/>
    <mergeCell ref="E166:E167"/>
    <mergeCell ref="A158:A159"/>
    <mergeCell ref="C158:C159"/>
    <mergeCell ref="D158:D159"/>
    <mergeCell ref="E158:E159"/>
    <mergeCell ref="F158:F159"/>
    <mergeCell ref="G158:G159"/>
    <mergeCell ref="H158:H159"/>
    <mergeCell ref="F166:F167"/>
    <mergeCell ref="G166:G167"/>
    <mergeCell ref="H166:H167"/>
    <mergeCell ref="A174:A175"/>
    <mergeCell ref="B174:B175"/>
    <mergeCell ref="C174:C175"/>
    <mergeCell ref="G171:G172"/>
    <mergeCell ref="H171:H172"/>
    <mergeCell ref="D174:D175"/>
    <mergeCell ref="E174:E175"/>
    <mergeCell ref="F174:F175"/>
    <mergeCell ref="G174:G175"/>
    <mergeCell ref="A171:A172"/>
    <mergeCell ref="B171:B172"/>
    <mergeCell ref="C171:C172"/>
    <mergeCell ref="E171:E172"/>
    <mergeCell ref="F171:F172"/>
    <mergeCell ref="D171:D172"/>
    <mergeCell ref="H174:H175"/>
    <mergeCell ref="F181:F182"/>
    <mergeCell ref="G181:G182"/>
    <mergeCell ref="H181:H182"/>
    <mergeCell ref="B176:H176"/>
    <mergeCell ref="A178:A179"/>
    <mergeCell ref="C178:C179"/>
    <mergeCell ref="D178:D179"/>
    <mergeCell ref="E178:E179"/>
    <mergeCell ref="F178:F179"/>
    <mergeCell ref="G178:G179"/>
    <mergeCell ref="H178:H179"/>
    <mergeCell ref="A264:H264"/>
    <mergeCell ref="A265:H265"/>
    <mergeCell ref="A266:H266"/>
    <mergeCell ref="A1:H1"/>
    <mergeCell ref="B234:H234"/>
    <mergeCell ref="B213:H213"/>
    <mergeCell ref="A215:A216"/>
    <mergeCell ref="C215:C216"/>
    <mergeCell ref="D215:D216"/>
    <mergeCell ref="E215:E216"/>
    <mergeCell ref="F215:F216"/>
    <mergeCell ref="G215:G216"/>
    <mergeCell ref="H215:H216"/>
    <mergeCell ref="A186:A187"/>
    <mergeCell ref="C186:C187"/>
    <mergeCell ref="D186:D187"/>
    <mergeCell ref="E186:E187"/>
    <mergeCell ref="F186:F187"/>
    <mergeCell ref="G186:G187"/>
    <mergeCell ref="H186:H187"/>
    <mergeCell ref="A181:A182"/>
    <mergeCell ref="C181:C182"/>
    <mergeCell ref="D181:D182"/>
    <mergeCell ref="E181:E182"/>
  </mergeCells>
  <hyperlinks>
    <hyperlink ref="B35" location="_ftn1" display="_ftn1"/>
    <hyperlink ref="B37" location="_ftn2" display="_ftn2"/>
    <hyperlink ref="C37" location="_ftn3" display="_ftn3"/>
  </hyperlinks>
  <printOptions horizontalCentered="1"/>
  <pageMargins left="0.98425196850393704" right="0.59055118110236227" top="0.59055118110236227" bottom="0.59055118110236227" header="0.31496062992125984" footer="0.31496062992125984"/>
  <pageSetup paperSize="9" scale="87" firstPageNumber="226" fitToHeight="25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Б. Лагачина</dc:creator>
  <cp:lastModifiedBy>user</cp:lastModifiedBy>
  <cp:lastPrinted>2015-11-16T08:11:23Z</cp:lastPrinted>
  <dcterms:created xsi:type="dcterms:W3CDTF">2015-09-15T12:28:34Z</dcterms:created>
  <dcterms:modified xsi:type="dcterms:W3CDTF">2015-11-16T08:11:27Z</dcterms:modified>
</cp:coreProperties>
</file>